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" windowWidth="12390" windowHeight="8445" activeTab="3"/>
  </bookViews>
  <sheets>
    <sheet name="ФСР 2014" sheetId="1" r:id="rId1"/>
    <sheet name="ФСР 2015-16" sheetId="6" r:id="rId2"/>
    <sheet name="ВСР 2014" sheetId="5" r:id="rId3"/>
    <sheet name="ВСР 2015-16" sheetId="7" r:id="rId4"/>
  </sheets>
  <definedNames>
    <definedName name="_xlnm._FilterDatabase" localSheetId="2" hidden="1">'ВСР 2014'!$A$13:$H$210</definedName>
    <definedName name="_xlnm._FilterDatabase" localSheetId="3" hidden="1">'ВСР 2015-16'!$A$14:$S$211</definedName>
    <definedName name="_xlnm._FilterDatabase" localSheetId="0" hidden="1">'ФСР 2014'!$A$15:$Q$206</definedName>
    <definedName name="_xlnm._FilterDatabase" localSheetId="1" hidden="1">'ФСР 2015-16'!$A$13:$H$204</definedName>
    <definedName name="_xlnm.Print_Area" localSheetId="2">'ВСР 2014'!$A$1:$H$213</definedName>
    <definedName name="_xlnm.Print_Area" localSheetId="3">'ВСР 2015-16'!$A$1:$I$214</definedName>
    <definedName name="_xlnm.Print_Area" localSheetId="0">'ФСР 2014'!$A$1:$G$209</definedName>
    <definedName name="_xlnm.Print_Area" localSheetId="1">'ФСР 2015-16'!$A$1:$H$207</definedName>
  </definedNames>
  <calcPr calcId="125725"/>
</workbook>
</file>

<file path=xl/calcChain.xml><?xml version="1.0" encoding="utf-8"?>
<calcChain xmlns="http://schemas.openxmlformats.org/spreadsheetml/2006/main">
  <c r="H215" i="5"/>
  <c r="G90" i="1"/>
  <c r="I204" i="7"/>
  <c r="I139"/>
  <c r="H139"/>
  <c r="I36"/>
  <c r="H36"/>
  <c r="H204"/>
  <c r="I216"/>
  <c r="H216"/>
  <c r="H203" i="5"/>
  <c r="G199" i="1" s="1"/>
  <c r="G198" s="1"/>
  <c r="G197" s="1"/>
  <c r="G196" s="1"/>
  <c r="G195" s="1"/>
  <c r="H112" i="7"/>
  <c r="H111" s="1"/>
  <c r="I107"/>
  <c r="I106" s="1"/>
  <c r="I105" s="1"/>
  <c r="I35"/>
  <c r="I19"/>
  <c r="I18" s="1"/>
  <c r="I17" s="1"/>
  <c r="I16" s="1"/>
  <c r="I15" s="1"/>
  <c r="I28"/>
  <c r="I27" s="1"/>
  <c r="I39"/>
  <c r="I40"/>
  <c r="I44"/>
  <c r="I43" s="1"/>
  <c r="I42" s="1"/>
  <c r="I56"/>
  <c r="I83"/>
  <c r="I82" s="1"/>
  <c r="I81" s="1"/>
  <c r="I112"/>
  <c r="I111"/>
  <c r="I116"/>
  <c r="I115"/>
  <c r="I125"/>
  <c r="I124"/>
  <c r="I132"/>
  <c r="I134"/>
  <c r="I136"/>
  <c r="I138"/>
  <c r="I170"/>
  <c r="I169"/>
  <c r="I168" s="1"/>
  <c r="I167" s="1"/>
  <c r="I179"/>
  <c r="I178"/>
  <c r="I177" s="1"/>
  <c r="I176" s="1"/>
  <c r="I182"/>
  <c r="I181"/>
  <c r="I187"/>
  <c r="I186"/>
  <c r="I185" s="1"/>
  <c r="I184" s="1"/>
  <c r="I190"/>
  <c r="I189"/>
  <c r="I195"/>
  <c r="I198"/>
  <c r="I197" s="1"/>
  <c r="I194" s="1"/>
  <c r="I193" s="1"/>
  <c r="I203"/>
  <c r="I202" s="1"/>
  <c r="I201" s="1"/>
  <c r="I200" s="1"/>
  <c r="H19"/>
  <c r="H18" s="1"/>
  <c r="H17" s="1"/>
  <c r="I38"/>
  <c r="H38"/>
  <c r="G31" i="6" s="1"/>
  <c r="H73" i="5"/>
  <c r="H35"/>
  <c r="H37"/>
  <c r="I34" i="7"/>
  <c r="I33" s="1"/>
  <c r="I32" s="1"/>
  <c r="H24" i="5"/>
  <c r="G132" i="6"/>
  <c r="G131" s="1"/>
  <c r="I69" i="7"/>
  <c r="I68" s="1"/>
  <c r="I67" s="1"/>
  <c r="H69"/>
  <c r="I24"/>
  <c r="I23" s="1"/>
  <c r="I22" s="1"/>
  <c r="I21" s="1"/>
  <c r="H24"/>
  <c r="H23" s="1"/>
  <c r="H22" s="1"/>
  <c r="H21" s="1"/>
  <c r="I131"/>
  <c r="I130" s="1"/>
  <c r="I129" s="1"/>
  <c r="I123" s="1"/>
  <c r="H131"/>
  <c r="I65"/>
  <c r="I62" s="1"/>
  <c r="I61" s="1"/>
  <c r="H65"/>
  <c r="H84" i="5"/>
  <c r="H130"/>
  <c r="H64"/>
  <c r="H68"/>
  <c r="H23"/>
  <c r="H204" i="6"/>
  <c r="H203" s="1"/>
  <c r="H202" s="1"/>
  <c r="H198" s="1"/>
  <c r="H201"/>
  <c r="H197"/>
  <c r="H196" s="1"/>
  <c r="H195" s="1"/>
  <c r="H194" s="1"/>
  <c r="H193" s="1"/>
  <c r="H192"/>
  <c r="H189"/>
  <c r="H188" s="1"/>
  <c r="H187" s="1"/>
  <c r="H186" s="1"/>
  <c r="H185"/>
  <c r="H184"/>
  <c r="H181"/>
  <c r="H180" s="1"/>
  <c r="H179" s="1"/>
  <c r="H176"/>
  <c r="H175" s="1"/>
  <c r="H174" s="1"/>
  <c r="H173"/>
  <c r="H172" s="1"/>
  <c r="H171" s="1"/>
  <c r="H168"/>
  <c r="H167" s="1"/>
  <c r="H166" s="1"/>
  <c r="H165" s="1"/>
  <c r="G204"/>
  <c r="G203" s="1"/>
  <c r="G202" s="1"/>
  <c r="G201"/>
  <c r="G197"/>
  <c r="G196" s="1"/>
  <c r="G195" s="1"/>
  <c r="G194" s="1"/>
  <c r="G193" s="1"/>
  <c r="G192"/>
  <c r="G189"/>
  <c r="G188" s="1"/>
  <c r="G185"/>
  <c r="G184"/>
  <c r="G183" s="1"/>
  <c r="G182" s="1"/>
  <c r="G181"/>
  <c r="G180" s="1"/>
  <c r="G179" s="1"/>
  <c r="G176"/>
  <c r="G175" s="1"/>
  <c r="G174" s="1"/>
  <c r="G173"/>
  <c r="G172" s="1"/>
  <c r="G171" s="1"/>
  <c r="G168"/>
  <c r="G167" s="1"/>
  <c r="G166" s="1"/>
  <c r="G165" s="1"/>
  <c r="H164"/>
  <c r="H163" s="1"/>
  <c r="H162" s="1"/>
  <c r="H161" s="1"/>
  <c r="H160" s="1"/>
  <c r="H159"/>
  <c r="H158"/>
  <c r="H156"/>
  <c r="H152"/>
  <c r="H151"/>
  <c r="H150" s="1"/>
  <c r="H149" s="1"/>
  <c r="H148" s="1"/>
  <c r="H147"/>
  <c r="H146"/>
  <c r="H144" s="1"/>
  <c r="H143" s="1"/>
  <c r="H142" s="1"/>
  <c r="H145"/>
  <c r="H140"/>
  <c r="H139"/>
  <c r="H138"/>
  <c r="H137"/>
  <c r="H133"/>
  <c r="H132"/>
  <c r="H131"/>
  <c r="H130"/>
  <c r="H128"/>
  <c r="H127" s="1"/>
  <c r="H126"/>
  <c r="H125" s="1"/>
  <c r="H124"/>
  <c r="H123" s="1"/>
  <c r="H122" s="1"/>
  <c r="H121"/>
  <c r="H120"/>
  <c r="H118" s="1"/>
  <c r="H117" s="1"/>
  <c r="H116" s="1"/>
  <c r="H119"/>
  <c r="H115"/>
  <c r="H114"/>
  <c r="H111"/>
  <c r="H109" s="1"/>
  <c r="H108" s="1"/>
  <c r="H110"/>
  <c r="G164"/>
  <c r="G163" s="1"/>
  <c r="G162" s="1"/>
  <c r="G161" s="1"/>
  <c r="G160" s="1"/>
  <c r="G159"/>
  <c r="G158"/>
  <c r="G157"/>
  <c r="G156"/>
  <c r="G155"/>
  <c r="G154" s="1"/>
  <c r="G153" s="1"/>
  <c r="G152"/>
  <c r="G151"/>
  <c r="G147"/>
  <c r="G146"/>
  <c r="G145"/>
  <c r="G140"/>
  <c r="G139"/>
  <c r="G138"/>
  <c r="G137"/>
  <c r="G136"/>
  <c r="G135" s="1"/>
  <c r="G134" s="1"/>
  <c r="G133"/>
  <c r="G130"/>
  <c r="G129" s="1"/>
  <c r="G128"/>
  <c r="G126"/>
  <c r="G125" s="1"/>
  <c r="G124"/>
  <c r="G121"/>
  <c r="G120"/>
  <c r="G119"/>
  <c r="G115"/>
  <c r="G114"/>
  <c r="G113" s="1"/>
  <c r="G112" s="1"/>
  <c r="G111"/>
  <c r="G110"/>
  <c r="G109" s="1"/>
  <c r="G108" s="1"/>
  <c r="G107" s="1"/>
  <c r="H106"/>
  <c r="H105"/>
  <c r="H104" s="1"/>
  <c r="H103"/>
  <c r="H102"/>
  <c r="H101"/>
  <c r="H96"/>
  <c r="H95"/>
  <c r="H91"/>
  <c r="H90"/>
  <c r="G106"/>
  <c r="G103"/>
  <c r="G102"/>
  <c r="G100" s="1"/>
  <c r="G99" s="1"/>
  <c r="G98" s="1"/>
  <c r="G101"/>
  <c r="G96"/>
  <c r="G94" s="1"/>
  <c r="G93" s="1"/>
  <c r="G92" s="1"/>
  <c r="G95"/>
  <c r="G91"/>
  <c r="G90"/>
  <c r="H89"/>
  <c r="H88"/>
  <c r="H84"/>
  <c r="H83"/>
  <c r="H78"/>
  <c r="H76" s="1"/>
  <c r="H75" s="1"/>
  <c r="H74" s="1"/>
  <c r="H77"/>
  <c r="H73"/>
  <c r="H72"/>
  <c r="H71"/>
  <c r="H70" s="1"/>
  <c r="H69" s="1"/>
  <c r="H68" s="1"/>
  <c r="G89"/>
  <c r="G88"/>
  <c r="G87" s="1"/>
  <c r="G86" s="1"/>
  <c r="G85" s="1"/>
  <c r="G84"/>
  <c r="G83"/>
  <c r="G82" s="1"/>
  <c r="G81" s="1"/>
  <c r="G80" s="1"/>
  <c r="G79" s="1"/>
  <c r="G78"/>
  <c r="G77"/>
  <c r="G76" s="1"/>
  <c r="G75" s="1"/>
  <c r="G74" s="1"/>
  <c r="G73"/>
  <c r="G72"/>
  <c r="G71" s="1"/>
  <c r="G70" s="1"/>
  <c r="G69" s="1"/>
  <c r="G68" s="1"/>
  <c r="H67"/>
  <c r="H66" s="1"/>
  <c r="H65" s="1"/>
  <c r="H64" s="1"/>
  <c r="H63" s="1"/>
  <c r="G67"/>
  <c r="G66"/>
  <c r="G65" s="1"/>
  <c r="G64" s="1"/>
  <c r="G63" s="1"/>
  <c r="H62"/>
  <c r="H61" s="1"/>
  <c r="H60" s="1"/>
  <c r="H59"/>
  <c r="H58"/>
  <c r="H57"/>
  <c r="H56"/>
  <c r="H53"/>
  <c r="H52"/>
  <c r="G62"/>
  <c r="G59"/>
  <c r="G58"/>
  <c r="G57"/>
  <c r="G56"/>
  <c r="G55" s="1"/>
  <c r="G54" s="1"/>
  <c r="G53"/>
  <c r="G52"/>
  <c r="G51" s="1"/>
  <c r="G48" s="1"/>
  <c r="H50"/>
  <c r="H49" s="1"/>
  <c r="H48" s="1"/>
  <c r="H47"/>
  <c r="H45" s="1"/>
  <c r="H44" s="1"/>
  <c r="H46"/>
  <c r="H42"/>
  <c r="H38"/>
  <c r="H34"/>
  <c r="H33" s="1"/>
  <c r="H32" s="1"/>
  <c r="H31"/>
  <c r="H30"/>
  <c r="H29"/>
  <c r="H28"/>
  <c r="H24"/>
  <c r="H23"/>
  <c r="H22"/>
  <c r="H21"/>
  <c r="H20" s="1"/>
  <c r="H19" s="1"/>
  <c r="G50"/>
  <c r="G49"/>
  <c r="G47"/>
  <c r="G46"/>
  <c r="G42"/>
  <c r="G38"/>
  <c r="G37" s="1"/>
  <c r="G36" s="1"/>
  <c r="G35" s="1"/>
  <c r="G34"/>
  <c r="G33" s="1"/>
  <c r="G32" s="1"/>
  <c r="G30"/>
  <c r="G29"/>
  <c r="G28"/>
  <c r="G24"/>
  <c r="G23"/>
  <c r="G22"/>
  <c r="H18"/>
  <c r="H17" s="1"/>
  <c r="H16" s="1"/>
  <c r="H15" s="1"/>
  <c r="G18"/>
  <c r="G17" s="1"/>
  <c r="G16" s="1"/>
  <c r="G15" s="1"/>
  <c r="H37"/>
  <c r="H36" s="1"/>
  <c r="H35" s="1"/>
  <c r="H41"/>
  <c r="H40" s="1"/>
  <c r="H39" s="1"/>
  <c r="H129"/>
  <c r="H155"/>
  <c r="H191"/>
  <c r="H190"/>
  <c r="H200"/>
  <c r="H199"/>
  <c r="G200"/>
  <c r="G199"/>
  <c r="G191"/>
  <c r="G190"/>
  <c r="G127"/>
  <c r="G123"/>
  <c r="G122" s="1"/>
  <c r="G105"/>
  <c r="G104" s="1"/>
  <c r="G61"/>
  <c r="G60" s="1"/>
  <c r="G41"/>
  <c r="G40" s="1"/>
  <c r="G39" s="1"/>
  <c r="G126" i="1"/>
  <c r="G125" s="1"/>
  <c r="G123"/>
  <c r="G122"/>
  <c r="G120" s="1"/>
  <c r="G119" s="1"/>
  <c r="G121"/>
  <c r="G117"/>
  <c r="G115" s="1"/>
  <c r="G114" s="1"/>
  <c r="G116"/>
  <c r="G113"/>
  <c r="G112"/>
  <c r="G108"/>
  <c r="G107" s="1"/>
  <c r="G106" s="1"/>
  <c r="G105"/>
  <c r="G104"/>
  <c r="G103"/>
  <c r="G98"/>
  <c r="G97"/>
  <c r="G96" s="1"/>
  <c r="G95" s="1"/>
  <c r="G94" s="1"/>
  <c r="G93"/>
  <c r="G92"/>
  <c r="G91"/>
  <c r="G86"/>
  <c r="G85"/>
  <c r="G80"/>
  <c r="G78" s="1"/>
  <c r="G77" s="1"/>
  <c r="G76" s="1"/>
  <c r="G79"/>
  <c r="G75"/>
  <c r="G74"/>
  <c r="G69"/>
  <c r="G68" s="1"/>
  <c r="G67" s="1"/>
  <c r="G66" s="1"/>
  <c r="G65" s="1"/>
  <c r="G64"/>
  <c r="G61"/>
  <c r="G60"/>
  <c r="G59"/>
  <c r="G57" s="1"/>
  <c r="G56" s="1"/>
  <c r="G58"/>
  <c r="G55"/>
  <c r="G54"/>
  <c r="G52"/>
  <c r="G49"/>
  <c r="G48"/>
  <c r="G44"/>
  <c r="G40"/>
  <c r="G39" s="1"/>
  <c r="G38" s="1"/>
  <c r="G37" s="1"/>
  <c r="G36"/>
  <c r="G35" s="1"/>
  <c r="G34" s="1"/>
  <c r="G33"/>
  <c r="G32"/>
  <c r="G31"/>
  <c r="G29" s="1"/>
  <c r="G28" s="1"/>
  <c r="G30"/>
  <c r="G26"/>
  <c r="G25"/>
  <c r="G24"/>
  <c r="G20"/>
  <c r="G166"/>
  <c r="G170"/>
  <c r="G169" s="1"/>
  <c r="G168" s="1"/>
  <c r="G167" s="1"/>
  <c r="G175"/>
  <c r="G178"/>
  <c r="G177" s="1"/>
  <c r="G176" s="1"/>
  <c r="G183"/>
  <c r="G187"/>
  <c r="G186"/>
  <c r="G191"/>
  <c r="G190" s="1"/>
  <c r="G194"/>
  <c r="G193" s="1"/>
  <c r="G192" s="1"/>
  <c r="G203"/>
  <c r="G202" s="1"/>
  <c r="G201" s="1"/>
  <c r="G206"/>
  <c r="G205" s="1"/>
  <c r="G204" s="1"/>
  <c r="G182"/>
  <c r="G181" s="1"/>
  <c r="G174"/>
  <c r="G173" s="1"/>
  <c r="G165"/>
  <c r="G164" s="1"/>
  <c r="G163" s="1"/>
  <c r="G162" s="1"/>
  <c r="G102"/>
  <c r="G101" s="1"/>
  <c r="G63"/>
  <c r="G62" s="1"/>
  <c r="G51"/>
  <c r="G43"/>
  <c r="G42" s="1"/>
  <c r="G41" s="1"/>
  <c r="G19"/>
  <c r="G18" s="1"/>
  <c r="G17" s="1"/>
  <c r="I48" i="7"/>
  <c r="I47"/>
  <c r="I46" s="1"/>
  <c r="I52"/>
  <c r="I51" s="1"/>
  <c r="I50" s="1"/>
  <c r="I58"/>
  <c r="I73"/>
  <c r="I72" s="1"/>
  <c r="I71" s="1"/>
  <c r="I70" s="1"/>
  <c r="I78"/>
  <c r="I77" s="1"/>
  <c r="I76" s="1"/>
  <c r="I75" s="1"/>
  <c r="I89"/>
  <c r="I88" s="1"/>
  <c r="I87" s="1"/>
  <c r="I86" s="1"/>
  <c r="I94"/>
  <c r="I93" s="1"/>
  <c r="I92" s="1"/>
  <c r="I101"/>
  <c r="I100"/>
  <c r="I99" s="1"/>
  <c r="I120"/>
  <c r="I119" s="1"/>
  <c r="I114" s="1"/>
  <c r="I143"/>
  <c r="I142"/>
  <c r="I141" s="1"/>
  <c r="I151"/>
  <c r="I150" s="1"/>
  <c r="I149" s="1"/>
  <c r="I157"/>
  <c r="I156"/>
  <c r="I155" s="1"/>
  <c r="I162"/>
  <c r="I164"/>
  <c r="I174"/>
  <c r="I173" s="1"/>
  <c r="I172" s="1"/>
  <c r="I207"/>
  <c r="I206"/>
  <c r="I210"/>
  <c r="I209"/>
  <c r="H210"/>
  <c r="H209"/>
  <c r="H207"/>
  <c r="H206"/>
  <c r="H203"/>
  <c r="H202"/>
  <c r="H201" s="1"/>
  <c r="H200" s="1"/>
  <c r="H198"/>
  <c r="H197"/>
  <c r="H195"/>
  <c r="H190"/>
  <c r="H189" s="1"/>
  <c r="H187"/>
  <c r="H186" s="1"/>
  <c r="H182"/>
  <c r="H181" s="1"/>
  <c r="H179"/>
  <c r="H178" s="1"/>
  <c r="H174"/>
  <c r="H173" s="1"/>
  <c r="H172" s="1"/>
  <c r="H170"/>
  <c r="H169"/>
  <c r="H168" s="1"/>
  <c r="H167" s="1"/>
  <c r="H164"/>
  <c r="H162"/>
  <c r="H157"/>
  <c r="H156"/>
  <c r="H155" s="1"/>
  <c r="H151"/>
  <c r="H150" s="1"/>
  <c r="H149" s="1"/>
  <c r="H143"/>
  <c r="H142" s="1"/>
  <c r="H141" s="1"/>
  <c r="H138"/>
  <c r="H136"/>
  <c r="H134"/>
  <c r="H132"/>
  <c r="H130"/>
  <c r="H125"/>
  <c r="H124" s="1"/>
  <c r="H123" s="1"/>
  <c r="H120"/>
  <c r="H119" s="1"/>
  <c r="H116"/>
  <c r="H115" s="1"/>
  <c r="H114" s="1"/>
  <c r="H107"/>
  <c r="H106"/>
  <c r="H105" s="1"/>
  <c r="H101"/>
  <c r="H100"/>
  <c r="H99" s="1"/>
  <c r="H94"/>
  <c r="H93" s="1"/>
  <c r="H92" s="1"/>
  <c r="H89"/>
  <c r="H88"/>
  <c r="H87" s="1"/>
  <c r="H83"/>
  <c r="H82" s="1"/>
  <c r="H81" s="1"/>
  <c r="H78"/>
  <c r="H77"/>
  <c r="H76" s="1"/>
  <c r="H75" s="1"/>
  <c r="H73"/>
  <c r="H72"/>
  <c r="H71" s="1"/>
  <c r="H70" s="1"/>
  <c r="H68"/>
  <c r="H67"/>
  <c r="H62"/>
  <c r="H61"/>
  <c r="H58"/>
  <c r="H56"/>
  <c r="H55" s="1"/>
  <c r="H52"/>
  <c r="H51" s="1"/>
  <c r="H48"/>
  <c r="H47" s="1"/>
  <c r="H46" s="1"/>
  <c r="H44"/>
  <c r="H43"/>
  <c r="H42" s="1"/>
  <c r="H40"/>
  <c r="H39" s="1"/>
  <c r="H28"/>
  <c r="H27" s="1"/>
  <c r="H61" i="5"/>
  <c r="H60" s="1"/>
  <c r="H51"/>
  <c r="H50" s="1"/>
  <c r="H49" s="1"/>
  <c r="H57"/>
  <c r="H55"/>
  <c r="H47"/>
  <c r="H46"/>
  <c r="H45" s="1"/>
  <c r="H43"/>
  <c r="H42" s="1"/>
  <c r="H41" s="1"/>
  <c r="H39"/>
  <c r="H38"/>
  <c r="H33"/>
  <c r="H32"/>
  <c r="H67"/>
  <c r="H66"/>
  <c r="H72"/>
  <c r="H71"/>
  <c r="H70" s="1"/>
  <c r="H69" s="1"/>
  <c r="H77"/>
  <c r="H76"/>
  <c r="H75" s="1"/>
  <c r="H74" s="1"/>
  <c r="H82"/>
  <c r="H81"/>
  <c r="H80" s="1"/>
  <c r="H88"/>
  <c r="H87" s="1"/>
  <c r="H86" s="1"/>
  <c r="H93"/>
  <c r="H92"/>
  <c r="H91" s="1"/>
  <c r="H100"/>
  <c r="H99" s="1"/>
  <c r="H98" s="1"/>
  <c r="H169"/>
  <c r="H168"/>
  <c r="H167" s="1"/>
  <c r="H166" s="1"/>
  <c r="H163"/>
  <c r="G161" i="1"/>
  <c r="H173" i="5"/>
  <c r="H172"/>
  <c r="H171" s="1"/>
  <c r="H186"/>
  <c r="H185" s="1"/>
  <c r="H184" s="1"/>
  <c r="H183" s="1"/>
  <c r="H181"/>
  <c r="H180" s="1"/>
  <c r="H178"/>
  <c r="H177" s="1"/>
  <c r="H176" s="1"/>
  <c r="H175" s="1"/>
  <c r="H189"/>
  <c r="H188" s="1"/>
  <c r="H197"/>
  <c r="H196" s="1"/>
  <c r="H194"/>
  <c r="H202"/>
  <c r="H201"/>
  <c r="H200" s="1"/>
  <c r="H199" s="1"/>
  <c r="H209"/>
  <c r="H208"/>
  <c r="H206"/>
  <c r="H205"/>
  <c r="H27"/>
  <c r="H26"/>
  <c r="H22"/>
  <c r="H21"/>
  <c r="H20" s="1"/>
  <c r="H18"/>
  <c r="H17" s="1"/>
  <c r="H16" s="1"/>
  <c r="H15" s="1"/>
  <c r="H14" s="1"/>
  <c r="G47" i="1"/>
  <c r="G46" s="1"/>
  <c r="G185"/>
  <c r="G184" s="1"/>
  <c r="G53"/>
  <c r="G50" s="1"/>
  <c r="H161" i="5"/>
  <c r="H160" s="1"/>
  <c r="H159" s="1"/>
  <c r="G160" i="1"/>
  <c r="G159" s="1"/>
  <c r="H54" i="5"/>
  <c r="G158" i="1"/>
  <c r="G157"/>
  <c r="H156" i="5"/>
  <c r="H155"/>
  <c r="H154"/>
  <c r="H150"/>
  <c r="H149" s="1"/>
  <c r="H148" s="1"/>
  <c r="G154" i="1"/>
  <c r="H142" i="5"/>
  <c r="H141"/>
  <c r="H140" s="1"/>
  <c r="G153" i="1"/>
  <c r="G152" s="1"/>
  <c r="G151" s="1"/>
  <c r="G150" s="1"/>
  <c r="G149"/>
  <c r="G148"/>
  <c r="H137" i="5"/>
  <c r="G147" i="1"/>
  <c r="H135" i="5"/>
  <c r="H133"/>
  <c r="H131"/>
  <c r="H129"/>
  <c r="G142" i="1"/>
  <c r="G135"/>
  <c r="H124" i="5"/>
  <c r="H123"/>
  <c r="G141" i="1"/>
  <c r="G140"/>
  <c r="H119" i="5"/>
  <c r="H118" s="1"/>
  <c r="H115"/>
  <c r="H114" s="1"/>
  <c r="H113" s="1"/>
  <c r="G139" i="1"/>
  <c r="H111" i="5"/>
  <c r="H110"/>
  <c r="G134" i="1"/>
  <c r="G133" s="1"/>
  <c r="G132"/>
  <c r="G131" s="1"/>
  <c r="H106" i="5"/>
  <c r="H105" s="1"/>
  <c r="H104" s="1"/>
  <c r="G130" i="1"/>
  <c r="G129" s="1"/>
  <c r="G128"/>
  <c r="G127" s="1"/>
  <c r="G84"/>
  <c r="G83" s="1"/>
  <c r="G82" s="1"/>
  <c r="H128" i="5"/>
  <c r="G146" i="1"/>
  <c r="G145" s="1"/>
  <c r="G144" s="1"/>
  <c r="H113" i="6"/>
  <c r="H112" s="1"/>
  <c r="H136"/>
  <c r="H135" s="1"/>
  <c r="H134" s="1"/>
  <c r="G23" i="1"/>
  <c r="G22" s="1"/>
  <c r="G21" s="1"/>
  <c r="H55" i="6"/>
  <c r="H54" s="1"/>
  <c r="G21"/>
  <c r="G20" s="1"/>
  <c r="G19" s="1"/>
  <c r="H27"/>
  <c r="H26" s="1"/>
  <c r="H25" s="1"/>
  <c r="H161" i="7"/>
  <c r="H160"/>
  <c r="H51" i="6"/>
  <c r="I161" i="7"/>
  <c r="I160"/>
  <c r="I55"/>
  <c r="H82" i="6"/>
  <c r="H81" s="1"/>
  <c r="H80" s="1"/>
  <c r="H94"/>
  <c r="H93" s="1"/>
  <c r="H92" s="1"/>
  <c r="H100"/>
  <c r="H99" s="1"/>
  <c r="H98" s="1"/>
  <c r="K17" i="7"/>
  <c r="J17"/>
  <c r="G45" i="6"/>
  <c r="G44" s="1"/>
  <c r="H204" i="5"/>
  <c r="H205" i="7"/>
  <c r="I205"/>
  <c r="H194"/>
  <c r="H193"/>
  <c r="G118" i="6"/>
  <c r="G117" s="1"/>
  <c r="G116" s="1"/>
  <c r="G150"/>
  <c r="G149" s="1"/>
  <c r="G148" s="1"/>
  <c r="G144"/>
  <c r="G143" s="1"/>
  <c r="G142" s="1"/>
  <c r="H129" i="7"/>
  <c r="H122" i="5"/>
  <c r="H31"/>
  <c r="H107" i="6" l="1"/>
  <c r="G141"/>
  <c r="G43"/>
  <c r="G180" i="1"/>
  <c r="G179" s="1"/>
  <c r="G100"/>
  <c r="G187" i="6"/>
  <c r="G186" s="1"/>
  <c r="G198"/>
  <c r="G27"/>
  <c r="G26" s="1"/>
  <c r="G73" i="1"/>
  <c r="G72" s="1"/>
  <c r="G71" s="1"/>
  <c r="G70" s="1"/>
  <c r="G89"/>
  <c r="G88" s="1"/>
  <c r="G87" s="1"/>
  <c r="G111"/>
  <c r="G110" s="1"/>
  <c r="H87" i="6"/>
  <c r="H86" s="1"/>
  <c r="H85" s="1"/>
  <c r="H79" s="1"/>
  <c r="H157"/>
  <c r="H154" s="1"/>
  <c r="H153" s="1"/>
  <c r="H141" s="1"/>
  <c r="H97" s="1"/>
  <c r="G170"/>
  <c r="G169" s="1"/>
  <c r="G178"/>
  <c r="G177" s="1"/>
  <c r="H170"/>
  <c r="H169" s="1"/>
  <c r="H183"/>
  <c r="H182" s="1"/>
  <c r="H178" s="1"/>
  <c r="H177" s="1"/>
  <c r="G156" i="1"/>
  <c r="G155" s="1"/>
  <c r="G143"/>
  <c r="G138"/>
  <c r="G137" s="1"/>
  <c r="G136" s="1"/>
  <c r="G27"/>
  <c r="G189"/>
  <c r="G188" s="1"/>
  <c r="G81"/>
  <c r="G45"/>
  <c r="G172"/>
  <c r="G171" s="1"/>
  <c r="H85" i="5"/>
  <c r="G109" i="1"/>
  <c r="G124"/>
  <c r="I31" i="7"/>
  <c r="G25" i="6"/>
  <c r="H16" i="7"/>
  <c r="H15" s="1"/>
  <c r="G97" i="6"/>
  <c r="I97" s="1"/>
  <c r="H43"/>
  <c r="H147" i="5"/>
  <c r="H103" s="1"/>
  <c r="H193"/>
  <c r="H192" s="1"/>
  <c r="H30"/>
  <c r="H50" i="7"/>
  <c r="H86"/>
  <c r="H148"/>
  <c r="H104" s="1"/>
  <c r="H177"/>
  <c r="H176" s="1"/>
  <c r="H185"/>
  <c r="H184" s="1"/>
  <c r="I148"/>
  <c r="I104" s="1"/>
  <c r="G118" i="1"/>
  <c r="G200"/>
  <c r="G14" i="6"/>
  <c r="H14"/>
  <c r="H34" i="7"/>
  <c r="H33" s="1"/>
  <c r="H32" s="1"/>
  <c r="H31" s="1"/>
  <c r="G16" i="1" l="1"/>
  <c r="G99"/>
  <c r="J15" i="6"/>
  <c r="H207"/>
  <c r="H212" s="1"/>
  <c r="H30" i="7"/>
  <c r="I15" i="6"/>
  <c r="G207"/>
  <c r="G212" s="1"/>
  <c r="H29" i="5"/>
  <c r="H213" s="1"/>
  <c r="H216" s="1"/>
  <c r="H214" i="7"/>
  <c r="H217" s="1"/>
  <c r="J216" s="1"/>
  <c r="J217" s="1"/>
  <c r="I30"/>
  <c r="I214" s="1"/>
  <c r="I217" s="1"/>
  <c r="K216" s="1"/>
  <c r="K217" s="1"/>
  <c r="G209" i="1" l="1"/>
</calcChain>
</file>

<file path=xl/sharedStrings.xml><?xml version="1.0" encoding="utf-8"?>
<sst xmlns="http://schemas.openxmlformats.org/spreadsheetml/2006/main" count="3292" uniqueCount="180">
  <si>
    <t>Наименование</t>
  </si>
  <si>
    <t>Вед</t>
  </si>
  <si>
    <t>Рз</t>
  </si>
  <si>
    <t>ПР</t>
  </si>
  <si>
    <t>ЦСР</t>
  </si>
  <si>
    <t>ВР</t>
  </si>
  <si>
    <t>ДКР</t>
  </si>
  <si>
    <t>Общегосударственные вопросы</t>
  </si>
  <si>
    <t>01</t>
  </si>
  <si>
    <t>02</t>
  </si>
  <si>
    <t>0020000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</si>
  <si>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</si>
  <si>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</si>
  <si>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</si>
  <si>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</si>
  <si>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</si>
  <si>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</si>
  <si>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</si>
  <si>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</si>
  <si>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</si>
  <si>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Резервные фонды</t>
  </si>
  <si>
    <t xml:space="preserve">Резервные фонды </t>
  </si>
  <si>
    <t>0700000</t>
  </si>
  <si>
    <t>Резервные фонды местных администраций</t>
  </si>
  <si>
    <t>0700500</t>
  </si>
  <si>
    <t>Другие общегосударственные вопросы</t>
  </si>
  <si>
    <t>14</t>
  </si>
  <si>
    <t>Жилищно-коммунальное хозяйство</t>
  </si>
  <si>
    <t>Жилищное хозяйство</t>
  </si>
  <si>
    <t>Коммунальное хозяйство</t>
  </si>
  <si>
    <t>Поддержка коммунального хозяйства</t>
  </si>
  <si>
    <t>3510000</t>
  </si>
  <si>
    <t xml:space="preserve">Мероприятия в области коммунального хозяйства </t>
  </si>
  <si>
    <t>3510500</t>
  </si>
  <si>
    <t>Культура, кинематография и средства массовой информации</t>
  </si>
  <si>
    <t>08</t>
  </si>
  <si>
    <t>Культура</t>
  </si>
  <si>
    <t>Социальная политика</t>
  </si>
  <si>
    <t>10</t>
  </si>
  <si>
    <t>Социальное обеспечение населения</t>
  </si>
  <si>
    <t>Реализация государственных функций в области социальной политики</t>
  </si>
  <si>
    <t>5140000</t>
  </si>
  <si>
    <t>Мероприятия в области социальной политики</t>
  </si>
  <si>
    <t>5140100</t>
  </si>
  <si>
    <t>Благоустройство</t>
  </si>
  <si>
    <t>6000000</t>
  </si>
  <si>
    <t>Уличное освещение</t>
  </si>
  <si>
    <t>6000100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</si>
  <si>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</si>
  <si>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</si>
  <si>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</si>
  <si>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</si>
  <si>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</si>
  <si>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</si>
  <si>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</si>
  <si>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500*</t>
  </si>
  <si>
    <t>Национальная экономика</t>
  </si>
  <si>
    <t>11</t>
  </si>
  <si>
    <t>Всего расходов</t>
  </si>
  <si>
    <t xml:space="preserve">Распределение </t>
  </si>
  <si>
    <t>тыс. рублей</t>
  </si>
  <si>
    <t>Другие вопросы в области национальной безопасности и правоохранительной деятельности</t>
  </si>
  <si>
    <t>2470000</t>
  </si>
  <si>
    <t>Национальная безопасность и правоохранительная деятельность</t>
  </si>
  <si>
    <t>Строительство и содержание автомобильных дорог и инженерных сооружений  на них в границах городских округов и поселений в рамках  благоустройства</t>
  </si>
  <si>
    <t>5210600</t>
  </si>
  <si>
    <t>Физическая культура и спорт</t>
  </si>
  <si>
    <t>13</t>
  </si>
  <si>
    <t>Дорожное хозяйство</t>
  </si>
  <si>
    <t>09</t>
  </si>
  <si>
    <t>Поддержка дорожного хозяйства</t>
  </si>
  <si>
    <t>3150200</t>
  </si>
  <si>
    <t>Строительство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</si>
  <si>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>3150201</t>
  </si>
  <si>
    <t>Уплата налога на имущество организаций и земельного налога</t>
  </si>
  <si>
    <t>0029500</t>
  </si>
  <si>
    <t>Охрана окружающей среды</t>
  </si>
  <si>
    <t>06</t>
  </si>
  <si>
    <t>Охрана объектов растительного и животного мира и среды их обитания</t>
  </si>
  <si>
    <t>Природоохранные мероприятия</t>
  </si>
  <si>
    <t>4100100</t>
  </si>
  <si>
    <t>Программа природоохранных мероприятий Зеленодольского муниципального района</t>
  </si>
  <si>
    <t>4100103</t>
  </si>
  <si>
    <t>500* - расходы за счёт доходов, от платных услуг, оказываемых муниципальными казенными учреждениями</t>
  </si>
  <si>
    <t>0920000</t>
  </si>
  <si>
    <t>Обеспечение деятельности подведомственных учреждений</t>
  </si>
  <si>
    <t xml:space="preserve">Мероприятия в области жилищного хозяйства </t>
  </si>
  <si>
    <t>3500300</t>
  </si>
  <si>
    <t>Реализация государственных функций, связанных с общегосударственным управлением</t>
  </si>
  <si>
    <t>Массовый спорт</t>
  </si>
  <si>
    <t>12</t>
  </si>
  <si>
    <t>Другие вопросы в области национальной экономики</t>
  </si>
  <si>
    <t>Образование</t>
  </si>
  <si>
    <t>Профессиональная подготовка, переподготовка и повышение квалификации</t>
  </si>
  <si>
    <t>07</t>
  </si>
  <si>
    <t>Социальная помощь</t>
  </si>
  <si>
    <t>3400300</t>
  </si>
  <si>
    <t>Мероприятия по землеустройству и землепользованию</t>
  </si>
  <si>
    <t>Национальная оборона</t>
  </si>
  <si>
    <t>Мобилизационная и вневойсковая подготовка</t>
  </si>
  <si>
    <t>Межбюджетные трансферты</t>
  </si>
  <si>
    <t>5210700</t>
  </si>
  <si>
    <t>Прочие межбюджетные трансферты общего характера</t>
  </si>
  <si>
    <t>0029900</t>
  </si>
  <si>
    <t>Другие вопросы в области жилищно-коммунального хозяйства</t>
  </si>
  <si>
    <t xml:space="preserve">Руководство и управление в сфере установленных функций </t>
  </si>
  <si>
    <t>0010000</t>
  </si>
  <si>
    <t>Государственная регистрация актов гражданского состояния</t>
  </si>
  <si>
    <t>Глава муниципального образования</t>
  </si>
  <si>
    <t>0020300</t>
  </si>
  <si>
    <t/>
  </si>
  <si>
    <t>Функционирование высшего должностного лица субъекта Российской Федерации и муниципального образования</t>
  </si>
  <si>
    <t>0920305</t>
  </si>
  <si>
    <t>Прочие выплаты по обязательствам государства</t>
  </si>
  <si>
    <t>Водное хозяйство</t>
  </si>
  <si>
    <t>Бюджетные инвестиции в объекты капитальногостроительства собственности муниципальных образований</t>
  </si>
  <si>
    <t>1020102</t>
  </si>
  <si>
    <t>1020000</t>
  </si>
  <si>
    <t>Бюджетные инвестиции в объекты капитальногостроительства, не включенные в целевые программы</t>
  </si>
  <si>
    <t>3500000</t>
  </si>
  <si>
    <t>5129700</t>
  </si>
  <si>
    <t>4400000</t>
  </si>
  <si>
    <t>Мероприятия в сфере культуры и кинематографии</t>
  </si>
  <si>
    <t>4400100</t>
  </si>
  <si>
    <t>5210000</t>
  </si>
  <si>
    <t>2014 год</t>
  </si>
  <si>
    <t>2015 год</t>
  </si>
  <si>
    <t>ПРИМЕЧАНИЕ</t>
  </si>
  <si>
    <t>Условно утвержденные расходы</t>
  </si>
  <si>
    <t>99</t>
  </si>
  <si>
    <t>9990000</t>
  </si>
  <si>
    <t>на 2014 год</t>
  </si>
  <si>
    <t>100</t>
  </si>
  <si>
    <t>0015118</t>
  </si>
  <si>
    <t>200</t>
  </si>
  <si>
    <t>800</t>
  </si>
  <si>
    <t>Иные бюджетные ассигнования</t>
  </si>
  <si>
    <t>Руководство и управление в сфере установленных функций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</si>
  <si>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</si>
  <si>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(муниципальных) нужд</t>
  </si>
  <si>
    <t>300</t>
  </si>
  <si>
    <t>400</t>
  </si>
  <si>
    <t>Капитальные вложения в объекты недвижимого имущества государственной (муниципальной) собственности</t>
  </si>
  <si>
    <t>600</t>
  </si>
  <si>
    <t>Осуществление первичного воинского учета на территориях, где отсутствуют военные комиссариаты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</si>
  <si>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</si>
  <si>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</si>
  <si>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Обеспечение деятельности финансовых, нало-говых и таможенных органов и органов фи-нансового (финансово-бюджетного) надзора</t>
  </si>
  <si>
    <t>3400000</t>
  </si>
  <si>
    <t>Реализация государственных функцийв области национальной экономики</t>
  </si>
  <si>
    <t>Предоставление субсидий бюджетным, автономным учреждениям и иным некоммерческим организациям</t>
  </si>
  <si>
    <t>Поддержка жилищного хозяйства</t>
  </si>
  <si>
    <t>Учреждения культуры и мероприятия в сфере культуры и нинематографии</t>
  </si>
  <si>
    <t xml:space="preserve">Межбюджетные трансферты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                                                                                </t>
  </si>
  <si>
    <t>Мероприятия в области физической культуры и спорта</t>
  </si>
  <si>
    <t>Оказание других видов социальной помощи</t>
  </si>
  <si>
    <t>Социальное обеспечение и иные выплаты населению</t>
  </si>
  <si>
    <t>Мероприятия по развитию государственной гражданской службы Республики Татарстан и муниципальной службы в Республике Татарстан</t>
  </si>
  <si>
    <t>2016 год</t>
  </si>
  <si>
    <t xml:space="preserve">на 2014 год и на плановый период </t>
  </si>
  <si>
    <t>2015 и 2016 годы"</t>
  </si>
  <si>
    <t>4210000</t>
  </si>
  <si>
    <t>4215119</t>
  </si>
  <si>
    <t>Совет города Зеленодольска</t>
  </si>
  <si>
    <t>Исполнительный комитет города Зеленодольска</t>
  </si>
  <si>
    <t>"О бюджете муниципального образования "город Зеленодольск" Зеленодольского муниципального района Республики Татарстан</t>
  </si>
  <si>
    <t>Ведомственная структура расходов бюджета муниципального образования "город Зеленодольск" Зеленодольского муниципального района Республики Татарстан</t>
  </si>
  <si>
    <t>на 2015-2016 годы</t>
  </si>
  <si>
    <t>Приложение № 12</t>
  </si>
  <si>
    <t>Приложение № 13</t>
  </si>
  <si>
    <t>Приложение № 14</t>
  </si>
  <si>
    <t>Приложение № 15</t>
  </si>
  <si>
    <t>бюджетных ассигнований по разделам, подразделам, целевым статьям, группам видов расходов классификации расходов бюджета МО "город Зеленодольск"                                                                                            Зеленодольского муниципального района</t>
  </si>
  <si>
    <t>к решению Совета города Зеленодольска</t>
  </si>
  <si>
    <t xml:space="preserve">"О бюджете муниципального образования </t>
  </si>
  <si>
    <t xml:space="preserve">"город Зеленодольск" Зеленодольского </t>
  </si>
  <si>
    <t>муниципального района Республики Татарстан</t>
  </si>
  <si>
    <t>от 26 декабря 2013 года  №214</t>
  </si>
  <si>
    <t>от 26 декабря  2013  года №214</t>
  </si>
  <si>
    <t>от  26 декабря 2013 года   №214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</si>
</sst>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#,##0.0"/>
    <numFmt numFmtId="165" formatCode="#,##0.000"/>
    <numFmt numFmtId="171" formatCode="_-* #,##0.000_р_._-;\-* #,##0.000_р_._-;_-* &quot;-&quot;??_р_._-;_-@_-"/>
    <numFmt numFmtId="172" formatCode="_-* #,##0.000_р_._-;\-* #,##0.000_р_._-;_-* &quot;-&quot;???_р_._-;_-@_-"/>
    <numFmt numFmtId="173" formatCode="0.0%"/>
  </numFmts>
  <fonts count="14">
    <font>
      <sz val="10"/>
      <name val="Arial Cyr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142">
    <xf numFmtId="0" fontId="0" fillId="0" borderId="0" xfId="0"/>
    <xf numFmtId="165" fontId="3" fillId="2" borderId="1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/>
    <xf numFmtId="49" fontId="1" fillId="2" borderId="0" xfId="0" applyNumberFormat="1" applyFont="1" applyFill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right" vertical="center"/>
    </xf>
    <xf numFmtId="165" fontId="4" fillId="2" borderId="2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 wrapText="1"/>
    </xf>
    <xf numFmtId="165" fontId="3" fillId="2" borderId="0" xfId="0" applyNumberFormat="1" applyFont="1" applyFill="1" applyAlignment="1">
      <alignment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top"/>
    </xf>
    <xf numFmtId="165" fontId="3" fillId="2" borderId="1" xfId="1" applyNumberFormat="1" applyFont="1" applyFill="1" applyBorder="1" applyAlignment="1">
      <alignment vertical="top"/>
    </xf>
    <xf numFmtId="164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top"/>
    </xf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2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justify" vertical="center" wrapText="1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12" fillId="2" borderId="0" xfId="0" applyFont="1" applyFill="1" applyAlignment="1">
      <alignment vertical="center"/>
    </xf>
    <xf numFmtId="164" fontId="3" fillId="2" borderId="0" xfId="0" applyNumberFormat="1" applyFont="1" applyFill="1" applyAlignment="1">
      <alignment vertical="top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0" fontId="3" fillId="2" borderId="0" xfId="0" applyFont="1" applyFill="1" applyAlignment="1">
      <alignment horizontal="justify" vertical="center" wrapText="1"/>
    </xf>
    <xf numFmtId="164" fontId="3" fillId="2" borderId="0" xfId="0" applyNumberFormat="1" applyFont="1" applyFill="1" applyAlignment="1">
      <alignment horizontal="justify" vertical="center" wrapText="1"/>
    </xf>
    <xf numFmtId="0" fontId="7" fillId="2" borderId="0" xfId="0" applyFont="1" applyFill="1" applyAlignment="1">
      <alignment vertical="center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165" fontId="3" fillId="2" borderId="3" xfId="0" applyNumberFormat="1" applyFont="1" applyFill="1" applyBorder="1" applyAlignment="1">
      <alignment vertical="center"/>
    </xf>
    <xf numFmtId="49" fontId="3" fillId="2" borderId="4" xfId="0" applyNumberFormat="1" applyFont="1" applyFill="1" applyBorder="1" applyAlignment="1">
      <alignment horizontal="center" vertical="center"/>
    </xf>
    <xf numFmtId="165" fontId="3" fillId="2" borderId="3" xfId="0" applyNumberFormat="1" applyFont="1" applyFill="1" applyBorder="1" applyAlignment="1">
      <alignment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165" fontId="4" fillId="2" borderId="3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65" fontId="4" fillId="2" borderId="3" xfId="0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top"/>
    </xf>
    <xf numFmtId="165" fontId="4" fillId="2" borderId="3" xfId="1" applyNumberFormat="1" applyFont="1" applyFill="1" applyBorder="1" applyAlignment="1">
      <alignment vertical="top"/>
    </xf>
    <xf numFmtId="0" fontId="4" fillId="2" borderId="0" xfId="0" applyFont="1" applyFill="1" applyBorder="1" applyAlignment="1">
      <alignment horizontal="justify" vertical="center" wrapText="1"/>
    </xf>
    <xf numFmtId="49" fontId="4" fillId="2" borderId="0" xfId="0" applyNumberFormat="1" applyFont="1" applyFill="1" applyBorder="1" applyAlignment="1">
      <alignment horizontal="center" vertical="center"/>
    </xf>
    <xf numFmtId="165" fontId="4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justify" vertical="center" wrapText="1"/>
    </xf>
    <xf numFmtId="49" fontId="3" fillId="2" borderId="0" xfId="0" applyNumberFormat="1" applyFont="1" applyFill="1" applyBorder="1" applyAlignment="1">
      <alignment horizontal="center" vertical="center"/>
    </xf>
    <xf numFmtId="165" fontId="3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165" fontId="3" fillId="2" borderId="0" xfId="0" applyNumberFormat="1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165" fontId="4" fillId="2" borderId="0" xfId="0" applyNumberFormat="1" applyFont="1" applyFill="1" applyBorder="1" applyAlignment="1">
      <alignment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vertical="center" wrapText="1"/>
    </xf>
    <xf numFmtId="165" fontId="3" fillId="2" borderId="2" xfId="0" applyNumberFormat="1" applyFont="1" applyFill="1" applyBorder="1" applyAlignment="1">
      <alignment vertical="center"/>
    </xf>
    <xf numFmtId="172" fontId="3" fillId="2" borderId="0" xfId="0" applyNumberFormat="1" applyFont="1" applyFill="1" applyAlignment="1">
      <alignment vertical="center"/>
    </xf>
    <xf numFmtId="0" fontId="3" fillId="2" borderId="4" xfId="0" applyFont="1" applyFill="1" applyBorder="1" applyAlignment="1">
      <alignment vertical="center" wrapText="1"/>
    </xf>
    <xf numFmtId="165" fontId="3" fillId="2" borderId="4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vertical="center" wrapText="1"/>
    </xf>
    <xf numFmtId="165" fontId="3" fillId="2" borderId="2" xfId="0" applyNumberFormat="1" applyFont="1" applyFill="1" applyBorder="1" applyAlignment="1">
      <alignment vertical="center" wrapText="1"/>
    </xf>
    <xf numFmtId="165" fontId="3" fillId="2" borderId="4" xfId="0" applyNumberFormat="1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justify" vertical="center" wrapText="1"/>
    </xf>
    <xf numFmtId="171" fontId="3" fillId="2" borderId="2" xfId="1" applyNumberFormat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vertical="top" wrapText="1"/>
    </xf>
    <xf numFmtId="49" fontId="3" fillId="2" borderId="2" xfId="0" applyNumberFormat="1" applyFont="1" applyFill="1" applyBorder="1" applyAlignment="1">
      <alignment horizontal="center" vertical="top"/>
    </xf>
    <xf numFmtId="165" fontId="3" fillId="2" borderId="2" xfId="1" applyNumberFormat="1" applyFont="1" applyFill="1" applyBorder="1" applyAlignment="1">
      <alignment vertical="top"/>
    </xf>
    <xf numFmtId="0" fontId="3" fillId="2" borderId="5" xfId="0" applyFont="1" applyFill="1" applyBorder="1" applyAlignment="1">
      <alignment vertical="center" wrapText="1"/>
    </xf>
    <xf numFmtId="49" fontId="3" fillId="2" borderId="5" xfId="0" applyNumberFormat="1" applyFont="1" applyFill="1" applyBorder="1" applyAlignment="1">
      <alignment horizontal="center" vertical="center"/>
    </xf>
    <xf numFmtId="165" fontId="3" fillId="2" borderId="5" xfId="0" applyNumberFormat="1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4" fillId="2" borderId="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65" fontId="4" fillId="2" borderId="6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center" vertical="center" wrapText="1"/>
    </xf>
    <xf numFmtId="165" fontId="4" fillId="2" borderId="0" xfId="0" applyNumberFormat="1" applyFont="1" applyFill="1" applyBorder="1" applyAlignment="1">
      <alignment horizontal="right" vertical="center"/>
    </xf>
    <xf numFmtId="165" fontId="3" fillId="2" borderId="0" xfId="0" applyNumberFormat="1" applyFont="1" applyFill="1" applyBorder="1" applyAlignment="1">
      <alignment horizontal="right" vertical="center"/>
    </xf>
    <xf numFmtId="171" fontId="3" fillId="2" borderId="0" xfId="1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 vertical="top"/>
    </xf>
    <xf numFmtId="49" fontId="4" fillId="2" borderId="0" xfId="0" applyNumberFormat="1" applyFont="1" applyFill="1" applyBorder="1" applyAlignment="1">
      <alignment horizontal="center" vertical="top"/>
    </xf>
    <xf numFmtId="165" fontId="4" fillId="2" borderId="0" xfId="1" applyNumberFormat="1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49" fontId="3" fillId="2" borderId="0" xfId="0" applyNumberFormat="1" applyFont="1" applyFill="1" applyBorder="1" applyAlignment="1">
      <alignment horizontal="center" vertical="top"/>
    </xf>
    <xf numFmtId="165" fontId="3" fillId="2" borderId="0" xfId="1" applyNumberFormat="1" applyFont="1" applyFill="1" applyBorder="1" applyAlignment="1">
      <alignment vertical="top"/>
    </xf>
    <xf numFmtId="0" fontId="13" fillId="2" borderId="0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 wrapText="1"/>
    </xf>
    <xf numFmtId="173" fontId="3" fillId="2" borderId="0" xfId="0" applyNumberFormat="1" applyFont="1" applyFill="1" applyAlignment="1">
      <alignment horizontal="center" vertical="center"/>
    </xf>
    <xf numFmtId="0" fontId="8" fillId="2" borderId="7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2" fontId="1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right" vertical="center" wrapText="1"/>
    </xf>
    <xf numFmtId="49" fontId="1" fillId="2" borderId="0" xfId="0" applyNumberFormat="1" applyFont="1" applyFill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49" fontId="5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right" vertical="top" wrapText="1"/>
    </xf>
    <xf numFmtId="49" fontId="1" fillId="2" borderId="0" xfId="0" applyNumberFormat="1" applyFont="1" applyFill="1" applyAlignment="1">
      <alignment horizontal="center" vertical="top" wrapText="1"/>
    </xf>
    <xf numFmtId="0" fontId="8" fillId="2" borderId="1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Q220"/>
  <sheetViews>
    <sheetView view="pageBreakPreview" zoomScale="60" zoomScaleNormal="100" workbookViewId="0">
      <selection activeCell="A12" sqref="A12:G12"/>
    </sheetView>
  </sheetViews>
  <sheetFormatPr defaultRowHeight="15"/>
  <cols>
    <col min="1" max="1" width="64.42578125" style="43" customWidth="1"/>
    <col min="2" max="2" width="4.42578125" style="10" customWidth="1"/>
    <col min="3" max="3" width="5" style="10" customWidth="1"/>
    <col min="4" max="4" width="10.140625" style="10" customWidth="1"/>
    <col min="5" max="5" width="5.28515625" style="10" customWidth="1"/>
    <col min="6" max="6" width="5.42578125" style="15" customWidth="1"/>
    <col min="7" max="7" width="17.5703125" style="22" customWidth="1"/>
    <col min="8" max="8" width="11.5703125" style="35" customWidth="1"/>
    <col min="9" max="9" width="12.140625" style="35" customWidth="1"/>
    <col min="10" max="16384" width="9.140625" style="35"/>
  </cols>
  <sheetData>
    <row r="1" spans="1:9">
      <c r="A1" s="132"/>
      <c r="B1" s="132"/>
      <c r="C1" s="132"/>
      <c r="D1" s="132"/>
      <c r="E1" s="132"/>
      <c r="F1" s="132"/>
      <c r="G1" s="132"/>
    </row>
    <row r="2" spans="1:9" s="45" customFormat="1" ht="15.75">
      <c r="B2" s="134" t="s">
        <v>168</v>
      </c>
      <c r="C2" s="134"/>
      <c r="D2" s="134"/>
      <c r="E2" s="134"/>
      <c r="F2" s="134"/>
      <c r="G2" s="134"/>
    </row>
    <row r="3" spans="1:9" s="45" customFormat="1" ht="15.75">
      <c r="B3" s="134" t="s">
        <v>173</v>
      </c>
      <c r="C3" s="134"/>
      <c r="D3" s="134"/>
      <c r="E3" s="134"/>
      <c r="F3" s="134"/>
      <c r="G3" s="134"/>
    </row>
    <row r="4" spans="1:9" s="45" customFormat="1" ht="15.75">
      <c r="B4" s="135" t="s">
        <v>174</v>
      </c>
      <c r="C4" s="135"/>
      <c r="D4" s="135"/>
      <c r="E4" s="135"/>
      <c r="F4" s="135"/>
      <c r="G4" s="135"/>
    </row>
    <row r="5" spans="1:9" s="45" customFormat="1" ht="15.75">
      <c r="B5" s="135" t="s">
        <v>175</v>
      </c>
      <c r="C5" s="135"/>
      <c r="D5" s="135"/>
      <c r="E5" s="135"/>
      <c r="F5" s="135"/>
      <c r="G5" s="135"/>
    </row>
    <row r="6" spans="1:9" s="45" customFormat="1" ht="15.75">
      <c r="B6" s="135" t="s">
        <v>176</v>
      </c>
      <c r="C6" s="135"/>
      <c r="D6" s="135"/>
      <c r="E6" s="135"/>
      <c r="F6" s="135"/>
      <c r="G6" s="135"/>
    </row>
    <row r="7" spans="1:9" s="45" customFormat="1" ht="15.75">
      <c r="B7" s="134" t="s">
        <v>159</v>
      </c>
      <c r="C7" s="134"/>
      <c r="D7" s="134"/>
      <c r="E7" s="134"/>
      <c r="F7" s="134"/>
      <c r="G7" s="134"/>
    </row>
    <row r="8" spans="1:9" s="45" customFormat="1" ht="15.75">
      <c r="B8" s="134" t="s">
        <v>160</v>
      </c>
      <c r="C8" s="134"/>
      <c r="D8" s="134"/>
      <c r="E8" s="134"/>
      <c r="F8" s="134"/>
      <c r="G8" s="134"/>
    </row>
    <row r="9" spans="1:9" s="45" customFormat="1" ht="15.75">
      <c r="B9" s="2" t="s">
        <v>177</v>
      </c>
      <c r="C9" s="2"/>
      <c r="D9" s="2"/>
      <c r="E9" s="2"/>
      <c r="F9" s="2"/>
      <c r="G9" s="2"/>
      <c r="H9" s="2"/>
    </row>
    <row r="10" spans="1:9" s="45" customFormat="1" ht="15.75"/>
    <row r="11" spans="1:9" s="45" customFormat="1" ht="16.5">
      <c r="A11" s="133" t="s">
        <v>59</v>
      </c>
      <c r="B11" s="133"/>
      <c r="C11" s="133"/>
      <c r="D11" s="133"/>
      <c r="E11" s="133"/>
      <c r="F11" s="133"/>
      <c r="G11" s="133"/>
    </row>
    <row r="12" spans="1:9" s="45" customFormat="1" ht="78" customHeight="1">
      <c r="A12" s="131" t="s">
        <v>172</v>
      </c>
      <c r="B12" s="131"/>
      <c r="C12" s="131"/>
      <c r="D12" s="131"/>
      <c r="E12" s="131"/>
      <c r="F12" s="131"/>
      <c r="G12" s="131"/>
    </row>
    <row r="13" spans="1:9" s="45" customFormat="1" ht="15.75">
      <c r="A13" s="136" t="s">
        <v>131</v>
      </c>
      <c r="B13" s="136"/>
      <c r="C13" s="136"/>
      <c r="D13" s="136"/>
      <c r="E13" s="136"/>
      <c r="F13" s="136"/>
      <c r="G13" s="136"/>
    </row>
    <row r="14" spans="1:9" s="28" customFormat="1" ht="16.5">
      <c r="A14" s="4"/>
      <c r="B14" s="4"/>
      <c r="C14" s="4"/>
      <c r="D14" s="4"/>
      <c r="E14" s="4"/>
      <c r="F14" s="4"/>
      <c r="G14" s="11" t="s">
        <v>60</v>
      </c>
    </row>
    <row r="15" spans="1:9" s="28" customFormat="1" ht="16.5">
      <c r="A15" s="30" t="s">
        <v>0</v>
      </c>
      <c r="B15" s="9" t="s">
        <v>2</v>
      </c>
      <c r="C15" s="30" t="s">
        <v>3</v>
      </c>
      <c r="D15" s="30" t="s">
        <v>4</v>
      </c>
      <c r="E15" s="30" t="s">
        <v>5</v>
      </c>
      <c r="F15" s="30" t="s">
        <v>6</v>
      </c>
      <c r="G15" s="77" t="s">
        <v>125</v>
      </c>
    </row>
    <row r="16" spans="1:9" s="33" customFormat="1" ht="14.25">
      <c r="A16" s="61" t="s">
        <v>7</v>
      </c>
      <c r="B16" s="62" t="s">
        <v>8</v>
      </c>
      <c r="C16" s="62"/>
      <c r="D16" s="62"/>
      <c r="E16" s="62"/>
      <c r="F16" s="62"/>
      <c r="G16" s="63">
        <f>G17+G21+G27+G37+G41+G45+G65</f>
        <v>25282.895</v>
      </c>
      <c r="H16" s="32"/>
      <c r="I16" s="32"/>
    </row>
    <row r="17" spans="1:8" ht="30" hidden="1">
      <c r="A17" s="78" t="s">
        <v>111</v>
      </c>
      <c r="B17" s="49" t="s">
        <v>8</v>
      </c>
      <c r="C17" s="49" t="s">
        <v>9</v>
      </c>
      <c r="D17" s="49"/>
      <c r="E17" s="49"/>
      <c r="F17" s="49"/>
      <c r="G17" s="50">
        <f>G18</f>
        <v>0</v>
      </c>
    </row>
    <row r="18" spans="1:8" hidden="1">
      <c r="A18" s="36" t="s">
        <v>137</v>
      </c>
      <c r="B18" s="8" t="s">
        <v>8</v>
      </c>
      <c r="C18" s="8" t="s">
        <v>9</v>
      </c>
      <c r="D18" s="8" t="s">
        <v>10</v>
      </c>
      <c r="E18" s="8"/>
      <c r="F18" s="8"/>
      <c r="G18" s="1">
        <f>G19</f>
        <v>0</v>
      </c>
    </row>
    <row r="19" spans="1:8" hidden="1">
      <c r="A19" s="34" t="s">
        <v>108</v>
      </c>
      <c r="B19" s="8" t="s">
        <v>8</v>
      </c>
      <c r="C19" s="8" t="s">
        <v>9</v>
      </c>
      <c r="D19" s="8" t="s">
        <v>109</v>
      </c>
      <c r="E19" s="8"/>
      <c r="F19" s="8"/>
      <c r="G19" s="1">
        <f>G20</f>
        <v>0</v>
      </c>
    </row>
    <row r="20" spans="1:8" ht="60" hidden="1">
      <c r="A20" s="79" t="s">
        <v>138</v>
      </c>
      <c r="B20" s="46" t="s">
        <v>8</v>
      </c>
      <c r="C20" s="46" t="s">
        <v>9</v>
      </c>
      <c r="D20" s="46" t="s">
        <v>109</v>
      </c>
      <c r="E20" s="46" t="s">
        <v>132</v>
      </c>
      <c r="F20" s="46"/>
      <c r="G20" s="80">
        <f>'ВСР 2014'!H19</f>
        <v>0</v>
      </c>
      <c r="H20" s="81"/>
    </row>
    <row r="21" spans="1:8" ht="45">
      <c r="A21" s="64" t="s">
        <v>13</v>
      </c>
      <c r="B21" s="65" t="s">
        <v>8</v>
      </c>
      <c r="C21" s="65" t="s">
        <v>14</v>
      </c>
      <c r="D21" s="65"/>
      <c r="E21" s="65"/>
      <c r="F21" s="65"/>
      <c r="G21" s="66">
        <f>G22</f>
        <v>876.10500000000013</v>
      </c>
    </row>
    <row r="22" spans="1:8">
      <c r="A22" s="67" t="s">
        <v>137</v>
      </c>
      <c r="B22" s="65" t="s">
        <v>8</v>
      </c>
      <c r="C22" s="65" t="s">
        <v>14</v>
      </c>
      <c r="D22" s="65" t="s">
        <v>10</v>
      </c>
      <c r="E22" s="65"/>
      <c r="F22" s="65"/>
      <c r="G22" s="66">
        <f>G23</f>
        <v>876.10500000000013</v>
      </c>
    </row>
    <row r="23" spans="1:8">
      <c r="A23" s="64" t="s">
        <v>15</v>
      </c>
      <c r="B23" s="65" t="s">
        <v>8</v>
      </c>
      <c r="C23" s="65" t="s">
        <v>14</v>
      </c>
      <c r="D23" s="65" t="s">
        <v>16</v>
      </c>
      <c r="E23" s="65"/>
      <c r="F23" s="65"/>
      <c r="G23" s="66">
        <f>G24+G25+G26</f>
        <v>876.10500000000013</v>
      </c>
    </row>
    <row r="24" spans="1:8" ht="60">
      <c r="A24" s="67" t="s">
        <v>138</v>
      </c>
      <c r="B24" s="65" t="s">
        <v>8</v>
      </c>
      <c r="C24" s="65" t="s">
        <v>14</v>
      </c>
      <c r="D24" s="65" t="s">
        <v>16</v>
      </c>
      <c r="E24" s="65" t="s">
        <v>132</v>
      </c>
      <c r="F24" s="65"/>
      <c r="G24" s="66">
        <f>'ВСР 2014'!H23</f>
        <v>731.18000000000006</v>
      </c>
    </row>
    <row r="25" spans="1:8" ht="30">
      <c r="A25" s="67" t="s">
        <v>139</v>
      </c>
      <c r="B25" s="65" t="s">
        <v>8</v>
      </c>
      <c r="C25" s="65" t="s">
        <v>14</v>
      </c>
      <c r="D25" s="65" t="s">
        <v>16</v>
      </c>
      <c r="E25" s="65" t="s">
        <v>134</v>
      </c>
      <c r="F25" s="65"/>
      <c r="G25" s="66">
        <f>'ВСР 2014'!H24</f>
        <v>144.78300000000002</v>
      </c>
    </row>
    <row r="26" spans="1:8">
      <c r="A26" s="67" t="s">
        <v>136</v>
      </c>
      <c r="B26" s="65" t="s">
        <v>8</v>
      </c>
      <c r="C26" s="65" t="s">
        <v>14</v>
      </c>
      <c r="D26" s="65" t="s">
        <v>16</v>
      </c>
      <c r="E26" s="65" t="s">
        <v>135</v>
      </c>
      <c r="F26" s="65"/>
      <c r="G26" s="68">
        <f>'ВСР 2014'!H25</f>
        <v>0.14199999999999999</v>
      </c>
    </row>
    <row r="27" spans="1:8" ht="45">
      <c r="A27" s="64" t="s">
        <v>17</v>
      </c>
      <c r="B27" s="69" t="s">
        <v>8</v>
      </c>
      <c r="C27" s="69" t="s">
        <v>18</v>
      </c>
      <c r="D27" s="69"/>
      <c r="E27" s="69"/>
      <c r="F27" s="69"/>
      <c r="G27" s="66">
        <f>G28+G34</f>
        <v>5424.2489999999998</v>
      </c>
    </row>
    <row r="28" spans="1:8">
      <c r="A28" s="67" t="s">
        <v>137</v>
      </c>
      <c r="B28" s="65" t="s">
        <v>8</v>
      </c>
      <c r="C28" s="65" t="s">
        <v>18</v>
      </c>
      <c r="D28" s="65" t="s">
        <v>10</v>
      </c>
      <c r="E28" s="65"/>
      <c r="F28" s="65"/>
      <c r="G28" s="66">
        <f>G29</f>
        <v>4872.7979999999998</v>
      </c>
    </row>
    <row r="29" spans="1:8">
      <c r="A29" s="64" t="s">
        <v>15</v>
      </c>
      <c r="B29" s="65" t="s">
        <v>8</v>
      </c>
      <c r="C29" s="65" t="s">
        <v>18</v>
      </c>
      <c r="D29" s="65" t="s">
        <v>16</v>
      </c>
      <c r="E29" s="65"/>
      <c r="F29" s="65"/>
      <c r="G29" s="66">
        <f>G30+G31+G32+G33</f>
        <v>4872.7979999999998</v>
      </c>
    </row>
    <row r="30" spans="1:8" ht="60">
      <c r="A30" s="67" t="s">
        <v>138</v>
      </c>
      <c r="B30" s="65" t="s">
        <v>8</v>
      </c>
      <c r="C30" s="65" t="s">
        <v>18</v>
      </c>
      <c r="D30" s="65" t="s">
        <v>16</v>
      </c>
      <c r="E30" s="65" t="s">
        <v>132</v>
      </c>
      <c r="F30" s="65"/>
      <c r="G30" s="66">
        <f>'ВСР 2014'!H34</f>
        <v>2222.0030000000002</v>
      </c>
    </row>
    <row r="31" spans="1:8" ht="30">
      <c r="A31" s="67" t="s">
        <v>139</v>
      </c>
      <c r="B31" s="65" t="s">
        <v>8</v>
      </c>
      <c r="C31" s="65" t="s">
        <v>18</v>
      </c>
      <c r="D31" s="65" t="s">
        <v>16</v>
      </c>
      <c r="E31" s="65" t="s">
        <v>134</v>
      </c>
      <c r="F31" s="65"/>
      <c r="G31" s="66">
        <f>'ВСР 2014'!H35</f>
        <v>2631.4970000000003</v>
      </c>
    </row>
    <row r="32" spans="1:8" ht="30" hidden="1">
      <c r="A32" s="82" t="s">
        <v>142</v>
      </c>
      <c r="B32" s="51" t="s">
        <v>8</v>
      </c>
      <c r="C32" s="51" t="s">
        <v>18</v>
      </c>
      <c r="D32" s="51" t="s">
        <v>16</v>
      </c>
      <c r="E32" s="51" t="s">
        <v>141</v>
      </c>
      <c r="F32" s="51"/>
      <c r="G32" s="83">
        <f>'ВСР 2014'!H36</f>
        <v>0</v>
      </c>
    </row>
    <row r="33" spans="1:7">
      <c r="A33" s="67" t="s">
        <v>136</v>
      </c>
      <c r="B33" s="65" t="s">
        <v>8</v>
      </c>
      <c r="C33" s="65" t="s">
        <v>18</v>
      </c>
      <c r="D33" s="65" t="s">
        <v>16</v>
      </c>
      <c r="E33" s="65" t="s">
        <v>135</v>
      </c>
      <c r="F33" s="65"/>
      <c r="G33" s="66">
        <f>'ВСР 2014'!H37</f>
        <v>19.298000000000002</v>
      </c>
    </row>
    <row r="34" spans="1:7">
      <c r="A34" s="67" t="s">
        <v>100</v>
      </c>
      <c r="B34" s="65" t="s">
        <v>8</v>
      </c>
      <c r="C34" s="65" t="s">
        <v>18</v>
      </c>
      <c r="D34" s="65" t="s">
        <v>124</v>
      </c>
      <c r="E34" s="65"/>
      <c r="F34" s="65"/>
      <c r="G34" s="66">
        <f>G35</f>
        <v>551.45100000000002</v>
      </c>
    </row>
    <row r="35" spans="1:7" ht="60">
      <c r="A35" s="67" t="s">
        <v>146</v>
      </c>
      <c r="B35" s="65" t="s">
        <v>8</v>
      </c>
      <c r="C35" s="65" t="s">
        <v>18</v>
      </c>
      <c r="D35" s="65" t="s">
        <v>65</v>
      </c>
      <c r="E35" s="65"/>
      <c r="F35" s="65"/>
      <c r="G35" s="66">
        <f>G36</f>
        <v>551.45100000000002</v>
      </c>
    </row>
    <row r="36" spans="1:7">
      <c r="A36" s="67" t="s">
        <v>100</v>
      </c>
      <c r="B36" s="65" t="s">
        <v>8</v>
      </c>
      <c r="C36" s="65" t="s">
        <v>18</v>
      </c>
      <c r="D36" s="65" t="s">
        <v>65</v>
      </c>
      <c r="E36" s="65" t="s">
        <v>12</v>
      </c>
      <c r="F36" s="65"/>
      <c r="G36" s="66">
        <f>'ВСР 2014'!H40</f>
        <v>551.45100000000002</v>
      </c>
    </row>
    <row r="37" spans="1:7" ht="30">
      <c r="A37" s="67" t="s">
        <v>147</v>
      </c>
      <c r="B37" s="65" t="s">
        <v>8</v>
      </c>
      <c r="C37" s="65" t="s">
        <v>77</v>
      </c>
      <c r="D37" s="65"/>
      <c r="E37" s="65"/>
      <c r="F37" s="65"/>
      <c r="G37" s="66">
        <f>G38</f>
        <v>835.25099999999998</v>
      </c>
    </row>
    <row r="38" spans="1:7">
      <c r="A38" s="67" t="s">
        <v>100</v>
      </c>
      <c r="B38" s="65" t="s">
        <v>8</v>
      </c>
      <c r="C38" s="65" t="s">
        <v>77</v>
      </c>
      <c r="D38" s="65" t="s">
        <v>124</v>
      </c>
      <c r="E38" s="65"/>
      <c r="F38" s="65"/>
      <c r="G38" s="66">
        <f>G39</f>
        <v>835.25099999999998</v>
      </c>
    </row>
    <row r="39" spans="1:7" ht="60">
      <c r="A39" s="67" t="s">
        <v>146</v>
      </c>
      <c r="B39" s="65" t="s">
        <v>8</v>
      </c>
      <c r="C39" s="65" t="s">
        <v>77</v>
      </c>
      <c r="D39" s="65" t="s">
        <v>65</v>
      </c>
      <c r="E39" s="65"/>
      <c r="F39" s="65"/>
      <c r="G39" s="66">
        <f>G40</f>
        <v>835.25099999999998</v>
      </c>
    </row>
    <row r="40" spans="1:7">
      <c r="A40" s="67" t="s">
        <v>100</v>
      </c>
      <c r="B40" s="65" t="s">
        <v>8</v>
      </c>
      <c r="C40" s="65" t="s">
        <v>77</v>
      </c>
      <c r="D40" s="65" t="s">
        <v>65</v>
      </c>
      <c r="E40" s="65" t="s">
        <v>12</v>
      </c>
      <c r="F40" s="65"/>
      <c r="G40" s="66">
        <f>'ВСР 2014'!H44</f>
        <v>835.25099999999998</v>
      </c>
    </row>
    <row r="41" spans="1:7">
      <c r="A41" s="67" t="s">
        <v>20</v>
      </c>
      <c r="B41" s="65" t="s">
        <v>8</v>
      </c>
      <c r="C41" s="65" t="s">
        <v>57</v>
      </c>
      <c r="D41" s="65"/>
      <c r="E41" s="65"/>
      <c r="F41" s="65"/>
      <c r="G41" s="68">
        <f>G42</f>
        <v>270</v>
      </c>
    </row>
    <row r="42" spans="1:7">
      <c r="A42" s="64" t="s">
        <v>21</v>
      </c>
      <c r="B42" s="65" t="s">
        <v>8</v>
      </c>
      <c r="C42" s="65" t="s">
        <v>57</v>
      </c>
      <c r="D42" s="65" t="s">
        <v>22</v>
      </c>
      <c r="E42" s="65"/>
      <c r="F42" s="65"/>
      <c r="G42" s="68">
        <f>G43</f>
        <v>270</v>
      </c>
    </row>
    <row r="43" spans="1:7">
      <c r="A43" s="67" t="s">
        <v>23</v>
      </c>
      <c r="B43" s="65" t="s">
        <v>8</v>
      </c>
      <c r="C43" s="65" t="s">
        <v>57</v>
      </c>
      <c r="D43" s="65" t="s">
        <v>24</v>
      </c>
      <c r="E43" s="65"/>
      <c r="F43" s="65"/>
      <c r="G43" s="68">
        <f>G44</f>
        <v>270</v>
      </c>
    </row>
    <row r="44" spans="1:7">
      <c r="A44" s="67" t="s">
        <v>136</v>
      </c>
      <c r="B44" s="65" t="s">
        <v>8</v>
      </c>
      <c r="C44" s="65" t="s">
        <v>57</v>
      </c>
      <c r="D44" s="65" t="s">
        <v>24</v>
      </c>
      <c r="E44" s="65" t="s">
        <v>135</v>
      </c>
      <c r="F44" s="65"/>
      <c r="G44" s="68">
        <f>'ВСР 2014'!H48</f>
        <v>270</v>
      </c>
    </row>
    <row r="45" spans="1:7">
      <c r="A45" s="64" t="s">
        <v>25</v>
      </c>
      <c r="B45" s="65" t="s">
        <v>8</v>
      </c>
      <c r="C45" s="65" t="s">
        <v>67</v>
      </c>
      <c r="D45" s="65"/>
      <c r="E45" s="65"/>
      <c r="F45" s="65"/>
      <c r="G45" s="68">
        <f>G46+G50+G56+G62</f>
        <v>17016.877</v>
      </c>
    </row>
    <row r="46" spans="1:7" hidden="1">
      <c r="A46" s="84" t="s">
        <v>105</v>
      </c>
      <c r="B46" s="49" t="s">
        <v>8</v>
      </c>
      <c r="C46" s="49" t="s">
        <v>67</v>
      </c>
      <c r="D46" s="49" t="s">
        <v>161</v>
      </c>
      <c r="E46" s="49"/>
      <c r="F46" s="49"/>
      <c r="G46" s="52">
        <f>G47</f>
        <v>0</v>
      </c>
    </row>
    <row r="47" spans="1:7" hidden="1">
      <c r="A47" s="36" t="s">
        <v>107</v>
      </c>
      <c r="B47" s="8" t="s">
        <v>8</v>
      </c>
      <c r="C47" s="8" t="s">
        <v>67</v>
      </c>
      <c r="D47" s="8" t="s">
        <v>162</v>
      </c>
      <c r="E47" s="8"/>
      <c r="F47" s="8"/>
      <c r="G47" s="14">
        <f>G48+G49</f>
        <v>0</v>
      </c>
    </row>
    <row r="48" spans="1:7" ht="60" hidden="1">
      <c r="A48" s="36" t="s">
        <v>138</v>
      </c>
      <c r="B48" s="8" t="s">
        <v>8</v>
      </c>
      <c r="C48" s="8" t="s">
        <v>67</v>
      </c>
      <c r="D48" s="8" t="s">
        <v>162</v>
      </c>
      <c r="E48" s="8" t="s">
        <v>132</v>
      </c>
      <c r="F48" s="8"/>
      <c r="G48" s="14">
        <f>'ВСР 2014'!H52</f>
        <v>0</v>
      </c>
    </row>
    <row r="49" spans="1:7" ht="30" hidden="1">
      <c r="A49" s="79" t="s">
        <v>139</v>
      </c>
      <c r="B49" s="46" t="s">
        <v>8</v>
      </c>
      <c r="C49" s="46" t="s">
        <v>67</v>
      </c>
      <c r="D49" s="46" t="s">
        <v>162</v>
      </c>
      <c r="E49" s="46" t="s">
        <v>134</v>
      </c>
      <c r="F49" s="46"/>
      <c r="G49" s="85">
        <f>'ВСР 2014'!H53</f>
        <v>0</v>
      </c>
    </row>
    <row r="50" spans="1:7">
      <c r="A50" s="70" t="s">
        <v>105</v>
      </c>
      <c r="B50" s="65" t="s">
        <v>8</v>
      </c>
      <c r="C50" s="65" t="s">
        <v>67</v>
      </c>
      <c r="D50" s="65" t="s">
        <v>10</v>
      </c>
      <c r="E50" s="65"/>
      <c r="F50" s="65"/>
      <c r="G50" s="68">
        <f>G51+G53</f>
        <v>882.69600000000003</v>
      </c>
    </row>
    <row r="51" spans="1:7">
      <c r="A51" s="67" t="s">
        <v>74</v>
      </c>
      <c r="B51" s="65" t="s">
        <v>8</v>
      </c>
      <c r="C51" s="65" t="s">
        <v>67</v>
      </c>
      <c r="D51" s="65" t="s">
        <v>75</v>
      </c>
      <c r="E51" s="65"/>
      <c r="F51" s="65"/>
      <c r="G51" s="68">
        <f>G52</f>
        <v>882.69600000000003</v>
      </c>
    </row>
    <row r="52" spans="1:7">
      <c r="A52" s="67" t="s">
        <v>136</v>
      </c>
      <c r="B52" s="65" t="s">
        <v>8</v>
      </c>
      <c r="C52" s="65" t="s">
        <v>67</v>
      </c>
      <c r="D52" s="65" t="s">
        <v>75</v>
      </c>
      <c r="E52" s="65" t="s">
        <v>135</v>
      </c>
      <c r="F52" s="65"/>
      <c r="G52" s="68">
        <f>'ВСР 2014'!H28+'ВСР 2014'!H56</f>
        <v>882.69600000000003</v>
      </c>
    </row>
    <row r="53" spans="1:7" hidden="1">
      <c r="A53" s="84" t="s">
        <v>85</v>
      </c>
      <c r="B53" s="49" t="s">
        <v>8</v>
      </c>
      <c r="C53" s="49" t="s">
        <v>67</v>
      </c>
      <c r="D53" s="49" t="s">
        <v>103</v>
      </c>
      <c r="E53" s="49"/>
      <c r="F53" s="49"/>
      <c r="G53" s="52">
        <f>G54+G55</f>
        <v>0</v>
      </c>
    </row>
    <row r="54" spans="1:7" hidden="1">
      <c r="A54" s="36" t="s">
        <v>11</v>
      </c>
      <c r="B54" s="8" t="s">
        <v>8</v>
      </c>
      <c r="C54" s="8" t="s">
        <v>67</v>
      </c>
      <c r="D54" s="8" t="s">
        <v>103</v>
      </c>
      <c r="E54" s="8" t="s">
        <v>132</v>
      </c>
      <c r="F54" s="8"/>
      <c r="G54" s="1">
        <f>'ВСР 2014'!H58</f>
        <v>0</v>
      </c>
    </row>
    <row r="55" spans="1:7" hidden="1">
      <c r="A55" s="79" t="s">
        <v>11</v>
      </c>
      <c r="B55" s="46" t="s">
        <v>8</v>
      </c>
      <c r="C55" s="46" t="s">
        <v>67</v>
      </c>
      <c r="D55" s="46" t="s">
        <v>103</v>
      </c>
      <c r="E55" s="46" t="s">
        <v>134</v>
      </c>
      <c r="F55" s="46"/>
      <c r="G55" s="80">
        <f>'ВСР 2014'!H62</f>
        <v>0</v>
      </c>
    </row>
    <row r="56" spans="1:7" ht="30">
      <c r="A56" s="67" t="s">
        <v>88</v>
      </c>
      <c r="B56" s="65" t="s">
        <v>8</v>
      </c>
      <c r="C56" s="65" t="s">
        <v>67</v>
      </c>
      <c r="D56" s="65" t="s">
        <v>84</v>
      </c>
      <c r="E56" s="65"/>
      <c r="F56" s="65"/>
      <c r="G56" s="68">
        <f>G57</f>
        <v>13915.151</v>
      </c>
    </row>
    <row r="57" spans="1:7">
      <c r="A57" s="67" t="s">
        <v>113</v>
      </c>
      <c r="B57" s="65" t="s">
        <v>8</v>
      </c>
      <c r="C57" s="65" t="s">
        <v>67</v>
      </c>
      <c r="D57" s="65" t="s">
        <v>112</v>
      </c>
      <c r="E57" s="65"/>
      <c r="F57" s="65"/>
      <c r="G57" s="68">
        <f>G58+G59+G60+G61</f>
        <v>13915.151</v>
      </c>
    </row>
    <row r="58" spans="1:7" ht="30" hidden="1">
      <c r="A58" s="84" t="s">
        <v>139</v>
      </c>
      <c r="B58" s="49" t="s">
        <v>8</v>
      </c>
      <c r="C58" s="49" t="s">
        <v>67</v>
      </c>
      <c r="D58" s="49" t="s">
        <v>112</v>
      </c>
      <c r="E58" s="49" t="s">
        <v>134</v>
      </c>
      <c r="F58" s="49"/>
      <c r="G58" s="52">
        <f>'ВСР 2014'!H62</f>
        <v>0</v>
      </c>
    </row>
    <row r="59" spans="1:7" ht="30" hidden="1">
      <c r="A59" s="79" t="s">
        <v>142</v>
      </c>
      <c r="B59" s="46" t="s">
        <v>8</v>
      </c>
      <c r="C59" s="46" t="s">
        <v>67</v>
      </c>
      <c r="D59" s="46" t="s">
        <v>112</v>
      </c>
      <c r="E59" s="46" t="s">
        <v>141</v>
      </c>
      <c r="F59" s="46"/>
      <c r="G59" s="85">
        <f>'ВСР 2014'!H63</f>
        <v>0</v>
      </c>
    </row>
    <row r="60" spans="1:7" ht="30">
      <c r="A60" s="67" t="s">
        <v>150</v>
      </c>
      <c r="B60" s="65" t="s">
        <v>8</v>
      </c>
      <c r="C60" s="65" t="s">
        <v>67</v>
      </c>
      <c r="D60" s="65" t="s">
        <v>112</v>
      </c>
      <c r="E60" s="65" t="s">
        <v>143</v>
      </c>
      <c r="F60" s="65"/>
      <c r="G60" s="68">
        <f>'ВСР 2014'!H64</f>
        <v>13915.151</v>
      </c>
    </row>
    <row r="61" spans="1:7" hidden="1">
      <c r="A61" s="82" t="s">
        <v>136</v>
      </c>
      <c r="B61" s="51" t="s">
        <v>8</v>
      </c>
      <c r="C61" s="51" t="s">
        <v>67</v>
      </c>
      <c r="D61" s="51" t="s">
        <v>112</v>
      </c>
      <c r="E61" s="51" t="s">
        <v>135</v>
      </c>
      <c r="F61" s="51"/>
      <c r="G61" s="86">
        <f>'ВСР 2014'!H65</f>
        <v>0</v>
      </c>
    </row>
    <row r="62" spans="1:7">
      <c r="A62" s="67" t="s">
        <v>100</v>
      </c>
      <c r="B62" s="65" t="s">
        <v>8</v>
      </c>
      <c r="C62" s="65" t="s">
        <v>67</v>
      </c>
      <c r="D62" s="65" t="s">
        <v>124</v>
      </c>
      <c r="E62" s="65"/>
      <c r="F62" s="65"/>
      <c r="G62" s="66">
        <f>G63</f>
        <v>2219.0300000000002</v>
      </c>
    </row>
    <row r="63" spans="1:7" ht="60">
      <c r="A63" s="67" t="s">
        <v>146</v>
      </c>
      <c r="B63" s="65" t="s">
        <v>8</v>
      </c>
      <c r="C63" s="65" t="s">
        <v>67</v>
      </c>
      <c r="D63" s="65" t="s">
        <v>65</v>
      </c>
      <c r="E63" s="65"/>
      <c r="F63" s="65"/>
      <c r="G63" s="66">
        <f>G64</f>
        <v>2219.0300000000002</v>
      </c>
    </row>
    <row r="64" spans="1:7">
      <c r="A64" s="67" t="s">
        <v>100</v>
      </c>
      <c r="B64" s="65" t="s">
        <v>8</v>
      </c>
      <c r="C64" s="65" t="s">
        <v>67</v>
      </c>
      <c r="D64" s="65" t="s">
        <v>65</v>
      </c>
      <c r="E64" s="65" t="s">
        <v>12</v>
      </c>
      <c r="F64" s="65"/>
      <c r="G64" s="66">
        <f>'ВСР 2014'!H68</f>
        <v>2219.0300000000002</v>
      </c>
    </row>
    <row r="65" spans="1:9">
      <c r="A65" s="71" t="s">
        <v>7</v>
      </c>
      <c r="B65" s="65" t="s">
        <v>8</v>
      </c>
      <c r="C65" s="65"/>
      <c r="D65" s="65"/>
      <c r="E65" s="65"/>
      <c r="F65" s="65" t="s">
        <v>55</v>
      </c>
      <c r="G65" s="68">
        <f>G66</f>
        <v>860.41300000000001</v>
      </c>
    </row>
    <row r="66" spans="1:9" ht="45">
      <c r="A66" s="64" t="s">
        <v>17</v>
      </c>
      <c r="B66" s="65" t="s">
        <v>8</v>
      </c>
      <c r="C66" s="65" t="s">
        <v>18</v>
      </c>
      <c r="D66" s="65"/>
      <c r="E66" s="65"/>
      <c r="F66" s="65" t="s">
        <v>55</v>
      </c>
      <c r="G66" s="68">
        <f>G67</f>
        <v>860.41300000000001</v>
      </c>
    </row>
    <row r="67" spans="1:9">
      <c r="A67" s="67" t="s">
        <v>137</v>
      </c>
      <c r="B67" s="65" t="s">
        <v>8</v>
      </c>
      <c r="C67" s="65" t="s">
        <v>18</v>
      </c>
      <c r="D67" s="65" t="s">
        <v>10</v>
      </c>
      <c r="E67" s="65"/>
      <c r="F67" s="65" t="s">
        <v>55</v>
      </c>
      <c r="G67" s="66">
        <f>G68</f>
        <v>860.41300000000001</v>
      </c>
    </row>
    <row r="68" spans="1:9">
      <c r="A68" s="64" t="s">
        <v>15</v>
      </c>
      <c r="B68" s="65" t="s">
        <v>8</v>
      </c>
      <c r="C68" s="65" t="s">
        <v>18</v>
      </c>
      <c r="D68" s="65" t="s">
        <v>16</v>
      </c>
      <c r="E68" s="65"/>
      <c r="F68" s="65" t="s">
        <v>55</v>
      </c>
      <c r="G68" s="66">
        <f>G69</f>
        <v>860.41300000000001</v>
      </c>
    </row>
    <row r="69" spans="1:9" ht="30">
      <c r="A69" s="67" t="s">
        <v>139</v>
      </c>
      <c r="B69" s="65" t="s">
        <v>8</v>
      </c>
      <c r="C69" s="65" t="s">
        <v>18</v>
      </c>
      <c r="D69" s="65" t="s">
        <v>16</v>
      </c>
      <c r="E69" s="65" t="s">
        <v>134</v>
      </c>
      <c r="F69" s="65" t="s">
        <v>55</v>
      </c>
      <c r="G69" s="66">
        <f>'ВСР 2014'!H73</f>
        <v>860.41300000000001</v>
      </c>
    </row>
    <row r="70" spans="1:9" s="33" customFormat="1" ht="14.25" hidden="1">
      <c r="A70" s="87" t="s">
        <v>98</v>
      </c>
      <c r="B70" s="53" t="s">
        <v>9</v>
      </c>
      <c r="C70" s="53"/>
      <c r="D70" s="53"/>
      <c r="E70" s="53"/>
      <c r="F70" s="53"/>
      <c r="G70" s="54">
        <f>G71</f>
        <v>0</v>
      </c>
    </row>
    <row r="71" spans="1:9" hidden="1">
      <c r="A71" s="36" t="s">
        <v>99</v>
      </c>
      <c r="B71" s="8" t="s">
        <v>9</v>
      </c>
      <c r="C71" s="8" t="s">
        <v>14</v>
      </c>
      <c r="D71" s="8"/>
      <c r="E71" s="8"/>
      <c r="F71" s="8"/>
      <c r="G71" s="1">
        <f>G72</f>
        <v>0</v>
      </c>
    </row>
    <row r="72" spans="1:9" hidden="1">
      <c r="A72" s="36" t="s">
        <v>137</v>
      </c>
      <c r="B72" s="8" t="s">
        <v>9</v>
      </c>
      <c r="C72" s="8" t="s">
        <v>14</v>
      </c>
      <c r="D72" s="8" t="s">
        <v>106</v>
      </c>
      <c r="E72" s="8"/>
      <c r="F72" s="8"/>
      <c r="G72" s="1">
        <f>G73</f>
        <v>0</v>
      </c>
    </row>
    <row r="73" spans="1:9" ht="30" hidden="1">
      <c r="A73" s="36" t="s">
        <v>144</v>
      </c>
      <c r="B73" s="8" t="s">
        <v>9</v>
      </c>
      <c r="C73" s="8" t="s">
        <v>14</v>
      </c>
      <c r="D73" s="8" t="s">
        <v>133</v>
      </c>
      <c r="E73" s="8"/>
      <c r="F73" s="8"/>
      <c r="G73" s="1">
        <f>G74+G75</f>
        <v>0</v>
      </c>
    </row>
    <row r="74" spans="1:9" ht="60" hidden="1">
      <c r="A74" s="36" t="s">
        <v>138</v>
      </c>
      <c r="B74" s="8" t="s">
        <v>9</v>
      </c>
      <c r="C74" s="8" t="s">
        <v>14</v>
      </c>
      <c r="D74" s="8" t="s">
        <v>133</v>
      </c>
      <c r="E74" s="8" t="s">
        <v>132</v>
      </c>
      <c r="F74" s="8"/>
      <c r="G74" s="1">
        <f>'ВСР 2014'!H78</f>
        <v>0</v>
      </c>
    </row>
    <row r="75" spans="1:9" ht="30" hidden="1">
      <c r="A75" s="79" t="s">
        <v>139</v>
      </c>
      <c r="B75" s="46" t="s">
        <v>9</v>
      </c>
      <c r="C75" s="46" t="s">
        <v>14</v>
      </c>
      <c r="D75" s="46" t="s">
        <v>133</v>
      </c>
      <c r="E75" s="46" t="s">
        <v>134</v>
      </c>
      <c r="F75" s="46"/>
      <c r="G75" s="80">
        <f>'ВСР 2014'!H79</f>
        <v>0</v>
      </c>
    </row>
    <row r="76" spans="1:9" s="33" customFormat="1" ht="28.5">
      <c r="A76" s="72" t="s">
        <v>63</v>
      </c>
      <c r="B76" s="62" t="s">
        <v>14</v>
      </c>
      <c r="C76" s="62"/>
      <c r="D76" s="62"/>
      <c r="E76" s="62"/>
      <c r="F76" s="62"/>
      <c r="G76" s="63">
        <f>G77</f>
        <v>724.31200000000001</v>
      </c>
      <c r="I76" s="32"/>
    </row>
    <row r="77" spans="1:9" ht="30">
      <c r="A77" s="67" t="s">
        <v>61</v>
      </c>
      <c r="B77" s="65" t="s">
        <v>14</v>
      </c>
      <c r="C77" s="65" t="s">
        <v>26</v>
      </c>
      <c r="D77" s="65"/>
      <c r="E77" s="65"/>
      <c r="F77" s="65"/>
      <c r="G77" s="66">
        <f>G78</f>
        <v>724.31200000000001</v>
      </c>
    </row>
    <row r="78" spans="1:9" ht="30">
      <c r="A78" s="67" t="s">
        <v>145</v>
      </c>
      <c r="B78" s="65" t="s">
        <v>14</v>
      </c>
      <c r="C78" s="65" t="s">
        <v>26</v>
      </c>
      <c r="D78" s="65" t="s">
        <v>62</v>
      </c>
      <c r="E78" s="65"/>
      <c r="F78" s="65"/>
      <c r="G78" s="66">
        <f>G79+G80</f>
        <v>724.31200000000001</v>
      </c>
    </row>
    <row r="79" spans="1:9" ht="60">
      <c r="A79" s="67" t="s">
        <v>138</v>
      </c>
      <c r="B79" s="65" t="s">
        <v>14</v>
      </c>
      <c r="C79" s="65" t="s">
        <v>26</v>
      </c>
      <c r="D79" s="65" t="s">
        <v>62</v>
      </c>
      <c r="E79" s="65" t="s">
        <v>132</v>
      </c>
      <c r="F79" s="65"/>
      <c r="G79" s="66">
        <f>'ВСР 2014'!H83</f>
        <v>714.11300000000006</v>
      </c>
    </row>
    <row r="80" spans="1:9" ht="30">
      <c r="A80" s="67" t="s">
        <v>139</v>
      </c>
      <c r="B80" s="65" t="s">
        <v>14</v>
      </c>
      <c r="C80" s="65" t="s">
        <v>26</v>
      </c>
      <c r="D80" s="65" t="s">
        <v>62</v>
      </c>
      <c r="E80" s="65" t="s">
        <v>134</v>
      </c>
      <c r="F80" s="65"/>
      <c r="G80" s="66">
        <f>'ВСР 2014'!H84</f>
        <v>10.199</v>
      </c>
    </row>
    <row r="81" spans="1:9" s="33" customFormat="1" ht="14.25">
      <c r="A81" s="72" t="s">
        <v>56</v>
      </c>
      <c r="B81" s="62" t="s">
        <v>18</v>
      </c>
      <c r="C81" s="62"/>
      <c r="D81" s="62"/>
      <c r="E81" s="62"/>
      <c r="F81" s="62"/>
      <c r="G81" s="63">
        <f>G82+G87+G94</f>
        <v>0</v>
      </c>
      <c r="I81" s="32"/>
    </row>
    <row r="82" spans="1:9" s="33" customFormat="1" hidden="1">
      <c r="A82" s="84" t="s">
        <v>114</v>
      </c>
      <c r="B82" s="49" t="s">
        <v>18</v>
      </c>
      <c r="C82" s="49" t="s">
        <v>77</v>
      </c>
      <c r="D82" s="49"/>
      <c r="E82" s="49"/>
      <c r="F82" s="49"/>
      <c r="G82" s="50">
        <f>G83</f>
        <v>0</v>
      </c>
    </row>
    <row r="83" spans="1:9" s="33" customFormat="1" ht="30" hidden="1">
      <c r="A83" s="36" t="s">
        <v>118</v>
      </c>
      <c r="B83" s="8" t="s">
        <v>18</v>
      </c>
      <c r="C83" s="8" t="s">
        <v>77</v>
      </c>
      <c r="D83" s="8" t="s">
        <v>117</v>
      </c>
      <c r="E83" s="8"/>
      <c r="F83" s="8"/>
      <c r="G83" s="1">
        <f>G84</f>
        <v>0</v>
      </c>
    </row>
    <row r="84" spans="1:9" s="33" customFormat="1" ht="30" hidden="1">
      <c r="A84" s="36" t="s">
        <v>115</v>
      </c>
      <c r="B84" s="8" t="s">
        <v>18</v>
      </c>
      <c r="C84" s="8" t="s">
        <v>77</v>
      </c>
      <c r="D84" s="8" t="s">
        <v>116</v>
      </c>
      <c r="E84" s="8" t="s">
        <v>110</v>
      </c>
      <c r="F84" s="8"/>
      <c r="G84" s="1">
        <f>G85+G86</f>
        <v>0</v>
      </c>
    </row>
    <row r="85" spans="1:9" s="33" customFormat="1" ht="30" hidden="1">
      <c r="A85" s="36" t="s">
        <v>139</v>
      </c>
      <c r="B85" s="8" t="s">
        <v>18</v>
      </c>
      <c r="C85" s="8" t="s">
        <v>77</v>
      </c>
      <c r="D85" s="8" t="s">
        <v>116</v>
      </c>
      <c r="E85" s="8" t="s">
        <v>134</v>
      </c>
      <c r="F85" s="8"/>
      <c r="G85" s="1">
        <f>'ВСР 2014'!H89</f>
        <v>0</v>
      </c>
    </row>
    <row r="86" spans="1:9" s="33" customFormat="1" ht="30" hidden="1">
      <c r="A86" s="79" t="s">
        <v>142</v>
      </c>
      <c r="B86" s="46" t="s">
        <v>18</v>
      </c>
      <c r="C86" s="46" t="s">
        <v>77</v>
      </c>
      <c r="D86" s="46" t="s">
        <v>116</v>
      </c>
      <c r="E86" s="46" t="s">
        <v>141</v>
      </c>
      <c r="F86" s="46"/>
      <c r="G86" s="80">
        <f>'ВСР 2014'!H90</f>
        <v>0</v>
      </c>
    </row>
    <row r="87" spans="1:9" s="33" customFormat="1">
      <c r="A87" s="67" t="s">
        <v>68</v>
      </c>
      <c r="B87" s="65" t="s">
        <v>18</v>
      </c>
      <c r="C87" s="65" t="s">
        <v>69</v>
      </c>
      <c r="D87" s="65"/>
      <c r="E87" s="65"/>
      <c r="F87" s="65"/>
      <c r="G87" s="66">
        <f>G88</f>
        <v>0</v>
      </c>
    </row>
    <row r="88" spans="1:9" s="33" customFormat="1">
      <c r="A88" s="67" t="s">
        <v>70</v>
      </c>
      <c r="B88" s="65" t="s">
        <v>18</v>
      </c>
      <c r="C88" s="65" t="s">
        <v>69</v>
      </c>
      <c r="D88" s="65" t="s">
        <v>71</v>
      </c>
      <c r="E88" s="62"/>
      <c r="F88" s="62"/>
      <c r="G88" s="66">
        <f>G89</f>
        <v>0</v>
      </c>
    </row>
    <row r="89" spans="1:9" s="33" customFormat="1" ht="45">
      <c r="A89" s="67" t="s">
        <v>72</v>
      </c>
      <c r="B89" s="65" t="s">
        <v>18</v>
      </c>
      <c r="C89" s="65" t="s">
        <v>69</v>
      </c>
      <c r="D89" s="65" t="s">
        <v>73</v>
      </c>
      <c r="E89" s="65"/>
      <c r="F89" s="62"/>
      <c r="G89" s="66">
        <f>G90+G91+G92+G93</f>
        <v>0</v>
      </c>
    </row>
    <row r="90" spans="1:9" s="33" customFormat="1" ht="30">
      <c r="A90" s="67" t="s">
        <v>139</v>
      </c>
      <c r="B90" s="65" t="s">
        <v>18</v>
      </c>
      <c r="C90" s="65" t="s">
        <v>69</v>
      </c>
      <c r="D90" s="65" t="s">
        <v>73</v>
      </c>
      <c r="E90" s="65" t="s">
        <v>134</v>
      </c>
      <c r="F90" s="62"/>
      <c r="G90" s="66">
        <f>'ВСР 2014'!H94</f>
        <v>0</v>
      </c>
    </row>
    <row r="91" spans="1:9" s="33" customFormat="1" ht="30" hidden="1">
      <c r="A91" s="84" t="s">
        <v>142</v>
      </c>
      <c r="B91" s="49" t="s">
        <v>18</v>
      </c>
      <c r="C91" s="49" t="s">
        <v>69</v>
      </c>
      <c r="D91" s="49" t="s">
        <v>73</v>
      </c>
      <c r="E91" s="49" t="s">
        <v>141</v>
      </c>
      <c r="F91" s="53"/>
      <c r="G91" s="50">
        <f>'ВСР 2014'!H95</f>
        <v>0</v>
      </c>
    </row>
    <row r="92" spans="1:9" s="33" customFormat="1" ht="30" hidden="1">
      <c r="A92" s="36" t="s">
        <v>150</v>
      </c>
      <c r="B92" s="8" t="s">
        <v>18</v>
      </c>
      <c r="C92" s="8" t="s">
        <v>69</v>
      </c>
      <c r="D92" s="8" t="s">
        <v>73</v>
      </c>
      <c r="E92" s="8" t="s">
        <v>143</v>
      </c>
      <c r="F92" s="7"/>
      <c r="G92" s="1">
        <f>'ВСР 2014'!H96</f>
        <v>0</v>
      </c>
    </row>
    <row r="93" spans="1:9" s="33" customFormat="1" hidden="1">
      <c r="A93" s="36" t="s">
        <v>136</v>
      </c>
      <c r="B93" s="8" t="s">
        <v>18</v>
      </c>
      <c r="C93" s="8" t="s">
        <v>69</v>
      </c>
      <c r="D93" s="8" t="s">
        <v>73</v>
      </c>
      <c r="E93" s="8" t="s">
        <v>135</v>
      </c>
      <c r="F93" s="7"/>
      <c r="G93" s="1">
        <f>'ВСР 2014'!H97</f>
        <v>0</v>
      </c>
    </row>
    <row r="94" spans="1:9" s="33" customFormat="1" hidden="1">
      <c r="A94" s="36" t="s">
        <v>91</v>
      </c>
      <c r="B94" s="8" t="s">
        <v>18</v>
      </c>
      <c r="C94" s="8" t="s">
        <v>90</v>
      </c>
      <c r="D94" s="8"/>
      <c r="E94" s="8"/>
      <c r="F94" s="7"/>
      <c r="G94" s="1">
        <f>G95</f>
        <v>0</v>
      </c>
    </row>
    <row r="95" spans="1:9" s="33" customFormat="1" ht="30" hidden="1">
      <c r="A95" s="36" t="s">
        <v>149</v>
      </c>
      <c r="B95" s="8" t="s">
        <v>18</v>
      </c>
      <c r="C95" s="8" t="s">
        <v>90</v>
      </c>
      <c r="D95" s="8" t="s">
        <v>148</v>
      </c>
      <c r="E95" s="8"/>
      <c r="F95" s="7"/>
      <c r="G95" s="1">
        <f>G96</f>
        <v>0</v>
      </c>
    </row>
    <row r="96" spans="1:9" s="33" customFormat="1" hidden="1">
      <c r="A96" s="36" t="s">
        <v>97</v>
      </c>
      <c r="B96" s="8" t="s">
        <v>18</v>
      </c>
      <c r="C96" s="8" t="s">
        <v>90</v>
      </c>
      <c r="D96" s="8" t="s">
        <v>96</v>
      </c>
      <c r="E96" s="7"/>
      <c r="F96" s="7"/>
      <c r="G96" s="1">
        <f>G97+G98</f>
        <v>0</v>
      </c>
    </row>
    <row r="97" spans="1:9" s="33" customFormat="1" ht="30" hidden="1">
      <c r="A97" s="36" t="s">
        <v>139</v>
      </c>
      <c r="B97" s="8" t="s">
        <v>18</v>
      </c>
      <c r="C97" s="8" t="s">
        <v>90</v>
      </c>
      <c r="D97" s="8" t="s">
        <v>96</v>
      </c>
      <c r="E97" s="8" t="s">
        <v>134</v>
      </c>
      <c r="F97" s="7"/>
      <c r="G97" s="1">
        <f>'ВСР 2014'!H101</f>
        <v>0</v>
      </c>
    </row>
    <row r="98" spans="1:9" s="33" customFormat="1" ht="30" hidden="1">
      <c r="A98" s="79" t="s">
        <v>150</v>
      </c>
      <c r="B98" s="46" t="s">
        <v>18</v>
      </c>
      <c r="C98" s="46" t="s">
        <v>90</v>
      </c>
      <c r="D98" s="46" t="s">
        <v>96</v>
      </c>
      <c r="E98" s="46" t="s">
        <v>143</v>
      </c>
      <c r="F98" s="88"/>
      <c r="G98" s="80">
        <f>'ВСР 2014'!H102</f>
        <v>0</v>
      </c>
    </row>
    <row r="99" spans="1:9" s="33" customFormat="1" ht="14.25">
      <c r="A99" s="61" t="s">
        <v>27</v>
      </c>
      <c r="B99" s="62" t="s">
        <v>19</v>
      </c>
      <c r="C99" s="62"/>
      <c r="D99" s="62"/>
      <c r="E99" s="62"/>
      <c r="F99" s="62"/>
      <c r="G99" s="63">
        <f>G100+G109+G118+G136+G143</f>
        <v>93743.512000000002</v>
      </c>
      <c r="H99" s="32"/>
      <c r="I99" s="32"/>
    </row>
    <row r="100" spans="1:9" s="33" customFormat="1">
      <c r="A100" s="64" t="s">
        <v>28</v>
      </c>
      <c r="B100" s="65" t="s">
        <v>19</v>
      </c>
      <c r="C100" s="65" t="s">
        <v>8</v>
      </c>
      <c r="D100" s="62"/>
      <c r="E100" s="62"/>
      <c r="F100" s="62"/>
      <c r="G100" s="66">
        <f>G101+G106</f>
        <v>42743.315000000002</v>
      </c>
    </row>
    <row r="101" spans="1:9" s="33" customFormat="1">
      <c r="A101" s="67" t="s">
        <v>151</v>
      </c>
      <c r="B101" s="65" t="s">
        <v>19</v>
      </c>
      <c r="C101" s="65" t="s">
        <v>8</v>
      </c>
      <c r="D101" s="65" t="s">
        <v>119</v>
      </c>
      <c r="E101" s="65"/>
      <c r="F101" s="65"/>
      <c r="G101" s="66">
        <f>G102</f>
        <v>1400</v>
      </c>
    </row>
    <row r="102" spans="1:9" s="33" customFormat="1">
      <c r="A102" s="70" t="s">
        <v>86</v>
      </c>
      <c r="B102" s="65" t="s">
        <v>19</v>
      </c>
      <c r="C102" s="65" t="s">
        <v>8</v>
      </c>
      <c r="D102" s="65" t="s">
        <v>87</v>
      </c>
      <c r="E102" s="65"/>
      <c r="F102" s="65"/>
      <c r="G102" s="66">
        <f>G103+G104+G105</f>
        <v>1400</v>
      </c>
    </row>
    <row r="103" spans="1:9" s="33" customFormat="1" ht="30">
      <c r="A103" s="67" t="s">
        <v>139</v>
      </c>
      <c r="B103" s="65" t="s">
        <v>19</v>
      </c>
      <c r="C103" s="65" t="s">
        <v>8</v>
      </c>
      <c r="D103" s="65" t="s">
        <v>87</v>
      </c>
      <c r="E103" s="65" t="s">
        <v>134</v>
      </c>
      <c r="F103" s="65"/>
      <c r="G103" s="66">
        <f>'ВСР 2014'!H107</f>
        <v>1400</v>
      </c>
    </row>
    <row r="104" spans="1:9" s="33" customFormat="1" ht="30" hidden="1">
      <c r="A104" s="84" t="s">
        <v>142</v>
      </c>
      <c r="B104" s="49" t="s">
        <v>19</v>
      </c>
      <c r="C104" s="49" t="s">
        <v>8</v>
      </c>
      <c r="D104" s="49" t="s">
        <v>87</v>
      </c>
      <c r="E104" s="49" t="s">
        <v>141</v>
      </c>
      <c r="F104" s="49"/>
      <c r="G104" s="50">
        <f>'ВСР 2014'!H108</f>
        <v>0</v>
      </c>
    </row>
    <row r="105" spans="1:9" s="33" customFormat="1" hidden="1">
      <c r="A105" s="79" t="s">
        <v>136</v>
      </c>
      <c r="B105" s="46" t="s">
        <v>19</v>
      </c>
      <c r="C105" s="46" t="s">
        <v>8</v>
      </c>
      <c r="D105" s="46" t="s">
        <v>87</v>
      </c>
      <c r="E105" s="46" t="s">
        <v>135</v>
      </c>
      <c r="F105" s="46"/>
      <c r="G105" s="80">
        <f>'ВСР 2014'!H109</f>
        <v>0</v>
      </c>
    </row>
    <row r="106" spans="1:9" s="33" customFormat="1">
      <c r="A106" s="67" t="s">
        <v>100</v>
      </c>
      <c r="B106" s="65" t="s">
        <v>19</v>
      </c>
      <c r="C106" s="65" t="s">
        <v>8</v>
      </c>
      <c r="D106" s="65" t="s">
        <v>124</v>
      </c>
      <c r="E106" s="65"/>
      <c r="F106" s="65"/>
      <c r="G106" s="66">
        <f>G107</f>
        <v>41343.315000000002</v>
      </c>
    </row>
    <row r="107" spans="1:9" ht="60">
      <c r="A107" s="67" t="s">
        <v>146</v>
      </c>
      <c r="B107" s="65" t="s">
        <v>19</v>
      </c>
      <c r="C107" s="65" t="s">
        <v>8</v>
      </c>
      <c r="D107" s="65" t="s">
        <v>65</v>
      </c>
      <c r="E107" s="65"/>
      <c r="F107" s="65"/>
      <c r="G107" s="66">
        <f>G108</f>
        <v>41343.315000000002</v>
      </c>
    </row>
    <row r="108" spans="1:9">
      <c r="A108" s="67" t="s">
        <v>100</v>
      </c>
      <c r="B108" s="65" t="s">
        <v>19</v>
      </c>
      <c r="C108" s="65" t="s">
        <v>8</v>
      </c>
      <c r="D108" s="65" t="s">
        <v>65</v>
      </c>
      <c r="E108" s="65" t="s">
        <v>12</v>
      </c>
      <c r="F108" s="65"/>
      <c r="G108" s="66">
        <f>'ВСР 2014'!H112</f>
        <v>41343.315000000002</v>
      </c>
    </row>
    <row r="109" spans="1:9" hidden="1">
      <c r="A109" s="78" t="s">
        <v>29</v>
      </c>
      <c r="B109" s="49" t="s">
        <v>19</v>
      </c>
      <c r="C109" s="49" t="s">
        <v>9</v>
      </c>
      <c r="D109" s="49"/>
      <c r="E109" s="49"/>
      <c r="F109" s="49"/>
      <c r="G109" s="50">
        <f>G110+G114</f>
        <v>0</v>
      </c>
    </row>
    <row r="110" spans="1:9" ht="30" hidden="1">
      <c r="A110" s="34" t="s">
        <v>118</v>
      </c>
      <c r="B110" s="8" t="s">
        <v>19</v>
      </c>
      <c r="C110" s="8" t="s">
        <v>9</v>
      </c>
      <c r="D110" s="8" t="s">
        <v>117</v>
      </c>
      <c r="E110" s="8"/>
      <c r="F110" s="8"/>
      <c r="G110" s="1">
        <f>G111</f>
        <v>0</v>
      </c>
    </row>
    <row r="111" spans="1:9" ht="30" hidden="1">
      <c r="A111" s="34" t="s">
        <v>115</v>
      </c>
      <c r="B111" s="8" t="s">
        <v>19</v>
      </c>
      <c r="C111" s="8" t="s">
        <v>9</v>
      </c>
      <c r="D111" s="8" t="s">
        <v>116</v>
      </c>
      <c r="E111" s="8"/>
      <c r="F111" s="8"/>
      <c r="G111" s="1">
        <f>G112+G113</f>
        <v>0</v>
      </c>
    </row>
    <row r="112" spans="1:9" s="33" customFormat="1" ht="30" hidden="1">
      <c r="A112" s="36" t="s">
        <v>139</v>
      </c>
      <c r="B112" s="8" t="s">
        <v>19</v>
      </c>
      <c r="C112" s="8" t="s">
        <v>9</v>
      </c>
      <c r="D112" s="8" t="s">
        <v>116</v>
      </c>
      <c r="E112" s="8" t="s">
        <v>134</v>
      </c>
      <c r="F112" s="8"/>
      <c r="G112" s="1">
        <f>'ВСР 2014'!H116</f>
        <v>0</v>
      </c>
    </row>
    <row r="113" spans="1:7" s="33" customFormat="1" ht="30" hidden="1">
      <c r="A113" s="36" t="s">
        <v>142</v>
      </c>
      <c r="B113" s="8" t="s">
        <v>19</v>
      </c>
      <c r="C113" s="8" t="s">
        <v>9</v>
      </c>
      <c r="D113" s="8" t="s">
        <v>116</v>
      </c>
      <c r="E113" s="8" t="s">
        <v>141</v>
      </c>
      <c r="F113" s="8"/>
      <c r="G113" s="1">
        <f>'ВСР 2014'!H117</f>
        <v>0</v>
      </c>
    </row>
    <row r="114" spans="1:7" hidden="1">
      <c r="A114" s="34" t="s">
        <v>30</v>
      </c>
      <c r="B114" s="8" t="s">
        <v>19</v>
      </c>
      <c r="C114" s="8" t="s">
        <v>9</v>
      </c>
      <c r="D114" s="8" t="s">
        <v>31</v>
      </c>
      <c r="E114" s="8"/>
      <c r="F114" s="8"/>
      <c r="G114" s="1">
        <f>G115</f>
        <v>0</v>
      </c>
    </row>
    <row r="115" spans="1:7" hidden="1">
      <c r="A115" s="34" t="s">
        <v>32</v>
      </c>
      <c r="B115" s="8" t="s">
        <v>19</v>
      </c>
      <c r="C115" s="8" t="s">
        <v>9</v>
      </c>
      <c r="D115" s="8" t="s">
        <v>33</v>
      </c>
      <c r="E115" s="8"/>
      <c r="F115" s="8"/>
      <c r="G115" s="1">
        <f>G116+G117</f>
        <v>0</v>
      </c>
    </row>
    <row r="116" spans="1:7" ht="30" hidden="1">
      <c r="A116" s="36" t="s">
        <v>139</v>
      </c>
      <c r="B116" s="8" t="s">
        <v>19</v>
      </c>
      <c r="C116" s="8" t="s">
        <v>9</v>
      </c>
      <c r="D116" s="8" t="s">
        <v>33</v>
      </c>
      <c r="E116" s="8" t="s">
        <v>134</v>
      </c>
      <c r="F116" s="8"/>
      <c r="G116" s="1">
        <f>'ВСР 2014'!H120</f>
        <v>0</v>
      </c>
    </row>
    <row r="117" spans="1:7" hidden="1">
      <c r="A117" s="79" t="s">
        <v>136</v>
      </c>
      <c r="B117" s="46" t="s">
        <v>19</v>
      </c>
      <c r="C117" s="46" t="s">
        <v>9</v>
      </c>
      <c r="D117" s="46" t="s">
        <v>33</v>
      </c>
      <c r="E117" s="46" t="s">
        <v>135</v>
      </c>
      <c r="F117" s="46"/>
      <c r="G117" s="80">
        <f>'ВСР 2014'!H121</f>
        <v>0</v>
      </c>
    </row>
    <row r="118" spans="1:7">
      <c r="A118" s="64" t="s">
        <v>44</v>
      </c>
      <c r="B118" s="69" t="s">
        <v>19</v>
      </c>
      <c r="C118" s="69" t="s">
        <v>14</v>
      </c>
      <c r="D118" s="65"/>
      <c r="E118" s="73"/>
      <c r="F118" s="73"/>
      <c r="G118" s="66">
        <f>G119+G124</f>
        <v>51000.197</v>
      </c>
    </row>
    <row r="119" spans="1:7" ht="30" hidden="1">
      <c r="A119" s="84" t="s">
        <v>88</v>
      </c>
      <c r="B119" s="49" t="s">
        <v>19</v>
      </c>
      <c r="C119" s="49" t="s">
        <v>14</v>
      </c>
      <c r="D119" s="49" t="s">
        <v>84</v>
      </c>
      <c r="E119" s="49"/>
      <c r="F119" s="49"/>
      <c r="G119" s="52">
        <f>G120</f>
        <v>0</v>
      </c>
    </row>
    <row r="120" spans="1:7" hidden="1">
      <c r="A120" s="36" t="s">
        <v>113</v>
      </c>
      <c r="B120" s="8" t="s">
        <v>19</v>
      </c>
      <c r="C120" s="8" t="s">
        <v>14</v>
      </c>
      <c r="D120" s="8" t="s">
        <v>112</v>
      </c>
      <c r="E120" s="8"/>
      <c r="F120" s="8"/>
      <c r="G120" s="14">
        <f>G121+G122+G123</f>
        <v>0</v>
      </c>
    </row>
    <row r="121" spans="1:7" ht="30" hidden="1">
      <c r="A121" s="36" t="s">
        <v>139</v>
      </c>
      <c r="B121" s="8" t="s">
        <v>19</v>
      </c>
      <c r="C121" s="8" t="s">
        <v>14</v>
      </c>
      <c r="D121" s="8" t="s">
        <v>112</v>
      </c>
      <c r="E121" s="8" t="s">
        <v>134</v>
      </c>
      <c r="F121" s="8"/>
      <c r="G121" s="14">
        <f>'ВСР 2014'!H125</f>
        <v>0</v>
      </c>
    </row>
    <row r="122" spans="1:7" ht="30" hidden="1">
      <c r="A122" s="36" t="s">
        <v>142</v>
      </c>
      <c r="B122" s="8" t="s">
        <v>19</v>
      </c>
      <c r="C122" s="8" t="s">
        <v>14</v>
      </c>
      <c r="D122" s="8" t="s">
        <v>112</v>
      </c>
      <c r="E122" s="8" t="s">
        <v>141</v>
      </c>
      <c r="F122" s="8"/>
      <c r="G122" s="14">
        <f>'ВСР 2014'!H126</f>
        <v>0</v>
      </c>
    </row>
    <row r="123" spans="1:7" hidden="1">
      <c r="A123" s="79" t="s">
        <v>136</v>
      </c>
      <c r="B123" s="46" t="s">
        <v>19</v>
      </c>
      <c r="C123" s="46" t="s">
        <v>14</v>
      </c>
      <c r="D123" s="46" t="s">
        <v>112</v>
      </c>
      <c r="E123" s="46" t="s">
        <v>135</v>
      </c>
      <c r="F123" s="46"/>
      <c r="G123" s="85">
        <f>'ВСР 2014'!H127</f>
        <v>0</v>
      </c>
    </row>
    <row r="124" spans="1:7">
      <c r="A124" s="64" t="s">
        <v>44</v>
      </c>
      <c r="B124" s="65" t="s">
        <v>19</v>
      </c>
      <c r="C124" s="65" t="s">
        <v>14</v>
      </c>
      <c r="D124" s="65" t="s">
        <v>45</v>
      </c>
      <c r="E124" s="69"/>
      <c r="F124" s="69"/>
      <c r="G124" s="66">
        <f>G125+G127+G129+G131+G133</f>
        <v>51000.197</v>
      </c>
    </row>
    <row r="125" spans="1:7">
      <c r="A125" s="64" t="s">
        <v>46</v>
      </c>
      <c r="B125" s="65" t="s">
        <v>19</v>
      </c>
      <c r="C125" s="65" t="s">
        <v>14</v>
      </c>
      <c r="D125" s="65" t="s">
        <v>47</v>
      </c>
      <c r="E125" s="69"/>
      <c r="F125" s="69"/>
      <c r="G125" s="66">
        <f>G126</f>
        <v>23046.718000000001</v>
      </c>
    </row>
    <row r="126" spans="1:7" ht="30">
      <c r="A126" s="67" t="s">
        <v>139</v>
      </c>
      <c r="B126" s="65" t="s">
        <v>19</v>
      </c>
      <c r="C126" s="65" t="s">
        <v>14</v>
      </c>
      <c r="D126" s="65" t="s">
        <v>47</v>
      </c>
      <c r="E126" s="69" t="s">
        <v>134</v>
      </c>
      <c r="F126" s="69"/>
      <c r="G126" s="66">
        <f>'ВСР 2014'!H130</f>
        <v>23046.718000000001</v>
      </c>
    </row>
    <row r="127" spans="1:7" ht="45">
      <c r="A127" s="67" t="s">
        <v>64</v>
      </c>
      <c r="B127" s="65" t="s">
        <v>19</v>
      </c>
      <c r="C127" s="65" t="s">
        <v>14</v>
      </c>
      <c r="D127" s="65" t="s">
        <v>48</v>
      </c>
      <c r="E127" s="69"/>
      <c r="F127" s="69"/>
      <c r="G127" s="66">
        <f>G128</f>
        <v>10549.47</v>
      </c>
    </row>
    <row r="128" spans="1:7" ht="30">
      <c r="A128" s="67" t="s">
        <v>139</v>
      </c>
      <c r="B128" s="65" t="s">
        <v>19</v>
      </c>
      <c r="C128" s="65" t="s">
        <v>14</v>
      </c>
      <c r="D128" s="65" t="s">
        <v>48</v>
      </c>
      <c r="E128" s="69" t="s">
        <v>134</v>
      </c>
      <c r="F128" s="69"/>
      <c r="G128" s="66">
        <f>'ВСР 2014'!H132</f>
        <v>10549.47</v>
      </c>
    </row>
    <row r="129" spans="1:7">
      <c r="A129" s="64" t="s">
        <v>49</v>
      </c>
      <c r="B129" s="69" t="s">
        <v>19</v>
      </c>
      <c r="C129" s="69" t="s">
        <v>14</v>
      </c>
      <c r="D129" s="65" t="s">
        <v>50</v>
      </c>
      <c r="E129" s="69"/>
      <c r="F129" s="69"/>
      <c r="G129" s="66">
        <f>G130</f>
        <v>6695.5</v>
      </c>
    </row>
    <row r="130" spans="1:7" ht="30">
      <c r="A130" s="67" t="s">
        <v>139</v>
      </c>
      <c r="B130" s="65" t="s">
        <v>19</v>
      </c>
      <c r="C130" s="65" t="s">
        <v>14</v>
      </c>
      <c r="D130" s="65" t="s">
        <v>50</v>
      </c>
      <c r="E130" s="69" t="s">
        <v>134</v>
      </c>
      <c r="F130" s="69"/>
      <c r="G130" s="66">
        <f>'ВСР 2014'!H134</f>
        <v>6695.5</v>
      </c>
    </row>
    <row r="131" spans="1:7">
      <c r="A131" s="64" t="s">
        <v>51</v>
      </c>
      <c r="B131" s="69" t="s">
        <v>19</v>
      </c>
      <c r="C131" s="69" t="s">
        <v>14</v>
      </c>
      <c r="D131" s="65" t="s">
        <v>52</v>
      </c>
      <c r="E131" s="69"/>
      <c r="F131" s="69"/>
      <c r="G131" s="66">
        <f>G132</f>
        <v>140</v>
      </c>
    </row>
    <row r="132" spans="1:7" ht="30">
      <c r="A132" s="67" t="s">
        <v>139</v>
      </c>
      <c r="B132" s="69" t="s">
        <v>19</v>
      </c>
      <c r="C132" s="69" t="s">
        <v>14</v>
      </c>
      <c r="D132" s="65" t="s">
        <v>52</v>
      </c>
      <c r="E132" s="69" t="s">
        <v>134</v>
      </c>
      <c r="F132" s="69"/>
      <c r="G132" s="66">
        <f>'ВСР 2014'!H136</f>
        <v>140</v>
      </c>
    </row>
    <row r="133" spans="1:7" ht="30">
      <c r="A133" s="67" t="s">
        <v>53</v>
      </c>
      <c r="B133" s="69" t="s">
        <v>19</v>
      </c>
      <c r="C133" s="69" t="s">
        <v>14</v>
      </c>
      <c r="D133" s="65" t="s">
        <v>54</v>
      </c>
      <c r="E133" s="69"/>
      <c r="F133" s="69"/>
      <c r="G133" s="66">
        <f>G134+G135</f>
        <v>10568.509</v>
      </c>
    </row>
    <row r="134" spans="1:7" ht="30">
      <c r="A134" s="67" t="s">
        <v>139</v>
      </c>
      <c r="B134" s="69" t="s">
        <v>19</v>
      </c>
      <c r="C134" s="69" t="s">
        <v>14</v>
      </c>
      <c r="D134" s="73">
        <v>6000500</v>
      </c>
      <c r="E134" s="73">
        <v>200</v>
      </c>
      <c r="F134" s="73"/>
      <c r="G134" s="66">
        <f>'ВСР 2014'!H138</f>
        <v>10568.509</v>
      </c>
    </row>
    <row r="135" spans="1:7" hidden="1">
      <c r="A135" s="84" t="s">
        <v>136</v>
      </c>
      <c r="B135" s="89" t="s">
        <v>19</v>
      </c>
      <c r="C135" s="89" t="s">
        <v>14</v>
      </c>
      <c r="D135" s="55">
        <v>6000500</v>
      </c>
      <c r="E135" s="55">
        <v>800</v>
      </c>
      <c r="F135" s="55"/>
      <c r="G135" s="50">
        <f>'ВСР 2014'!H146</f>
        <v>0</v>
      </c>
    </row>
    <row r="136" spans="1:7" hidden="1">
      <c r="A136" s="34" t="s">
        <v>104</v>
      </c>
      <c r="B136" s="8" t="s">
        <v>19</v>
      </c>
      <c r="C136" s="8" t="s">
        <v>19</v>
      </c>
      <c r="D136" s="8"/>
      <c r="E136" s="8"/>
      <c r="F136" s="8"/>
      <c r="G136" s="1">
        <f>G137</f>
        <v>0</v>
      </c>
    </row>
    <row r="137" spans="1:7" ht="30" hidden="1">
      <c r="A137" s="36" t="s">
        <v>88</v>
      </c>
      <c r="B137" s="8" t="s">
        <v>19</v>
      </c>
      <c r="C137" s="8" t="s">
        <v>19</v>
      </c>
      <c r="D137" s="8" t="s">
        <v>84</v>
      </c>
      <c r="E137" s="8"/>
      <c r="F137" s="8"/>
      <c r="G137" s="14">
        <f>G138</f>
        <v>0</v>
      </c>
    </row>
    <row r="138" spans="1:7" hidden="1">
      <c r="A138" s="36" t="s">
        <v>113</v>
      </c>
      <c r="B138" s="8" t="s">
        <v>19</v>
      </c>
      <c r="C138" s="8" t="s">
        <v>19</v>
      </c>
      <c r="D138" s="8" t="s">
        <v>112</v>
      </c>
      <c r="E138" s="8"/>
      <c r="F138" s="8"/>
      <c r="G138" s="14">
        <f>G139+G140+G141+G142</f>
        <v>0</v>
      </c>
    </row>
    <row r="139" spans="1:7" ht="30" hidden="1">
      <c r="A139" s="36" t="s">
        <v>139</v>
      </c>
      <c r="B139" s="8" t="s">
        <v>19</v>
      </c>
      <c r="C139" s="8" t="s">
        <v>19</v>
      </c>
      <c r="D139" s="8" t="s">
        <v>112</v>
      </c>
      <c r="E139" s="8" t="s">
        <v>134</v>
      </c>
      <c r="F139" s="8"/>
      <c r="G139" s="14">
        <f>'ВСР 2014'!H143</f>
        <v>0</v>
      </c>
    </row>
    <row r="140" spans="1:7" ht="30" hidden="1">
      <c r="A140" s="36" t="s">
        <v>142</v>
      </c>
      <c r="B140" s="8" t="s">
        <v>19</v>
      </c>
      <c r="C140" s="8" t="s">
        <v>19</v>
      </c>
      <c r="D140" s="8" t="s">
        <v>112</v>
      </c>
      <c r="E140" s="8" t="s">
        <v>141</v>
      </c>
      <c r="F140" s="8"/>
      <c r="G140" s="14">
        <f>'ВСР 2014'!H144</f>
        <v>0</v>
      </c>
    </row>
    <row r="141" spans="1:7" ht="30" hidden="1">
      <c r="A141" s="36" t="s">
        <v>150</v>
      </c>
      <c r="B141" s="8" t="s">
        <v>19</v>
      </c>
      <c r="C141" s="8" t="s">
        <v>19</v>
      </c>
      <c r="D141" s="8" t="s">
        <v>112</v>
      </c>
      <c r="E141" s="8" t="s">
        <v>143</v>
      </c>
      <c r="F141" s="8"/>
      <c r="G141" s="14">
        <f>'ВСР 2014'!H145</f>
        <v>0</v>
      </c>
    </row>
    <row r="142" spans="1:7" hidden="1">
      <c r="A142" s="36" t="s">
        <v>136</v>
      </c>
      <c r="B142" s="8" t="s">
        <v>19</v>
      </c>
      <c r="C142" s="8" t="s">
        <v>19</v>
      </c>
      <c r="D142" s="8" t="s">
        <v>112</v>
      </c>
      <c r="E142" s="8" t="s">
        <v>135</v>
      </c>
      <c r="F142" s="8"/>
      <c r="G142" s="14">
        <f>'ВСР 2014'!H146</f>
        <v>0</v>
      </c>
    </row>
    <row r="143" spans="1:7" hidden="1">
      <c r="A143" s="36" t="s">
        <v>27</v>
      </c>
      <c r="B143" s="8" t="s">
        <v>19</v>
      </c>
      <c r="C143" s="8"/>
      <c r="D143" s="8"/>
      <c r="E143" s="8"/>
      <c r="F143" s="8" t="s">
        <v>55</v>
      </c>
      <c r="G143" s="1">
        <f>G144+G150+G155</f>
        <v>0</v>
      </c>
    </row>
    <row r="144" spans="1:7" s="33" customFormat="1" hidden="1">
      <c r="A144" s="34" t="s">
        <v>28</v>
      </c>
      <c r="B144" s="8" t="s">
        <v>19</v>
      </c>
      <c r="C144" s="8" t="s">
        <v>8</v>
      </c>
      <c r="D144" s="7"/>
      <c r="E144" s="7"/>
      <c r="F144" s="8" t="s">
        <v>55</v>
      </c>
      <c r="G144" s="1">
        <f>G145</f>
        <v>0</v>
      </c>
    </row>
    <row r="145" spans="1:7" s="33" customFormat="1" hidden="1">
      <c r="A145" s="36" t="s">
        <v>151</v>
      </c>
      <c r="B145" s="8" t="s">
        <v>19</v>
      </c>
      <c r="C145" s="8" t="s">
        <v>8</v>
      </c>
      <c r="D145" s="8" t="s">
        <v>119</v>
      </c>
      <c r="E145" s="8"/>
      <c r="F145" s="8" t="s">
        <v>55</v>
      </c>
      <c r="G145" s="1">
        <f>G146</f>
        <v>0</v>
      </c>
    </row>
    <row r="146" spans="1:7" s="33" customFormat="1" hidden="1">
      <c r="A146" s="37" t="s">
        <v>86</v>
      </c>
      <c r="B146" s="8" t="s">
        <v>19</v>
      </c>
      <c r="C146" s="8" t="s">
        <v>8</v>
      </c>
      <c r="D146" s="8" t="s">
        <v>87</v>
      </c>
      <c r="E146" s="8"/>
      <c r="F146" s="8" t="s">
        <v>55</v>
      </c>
      <c r="G146" s="1">
        <f>G147+G148+G149</f>
        <v>0</v>
      </c>
    </row>
    <row r="147" spans="1:7" s="33" customFormat="1" ht="30" hidden="1">
      <c r="A147" s="36" t="s">
        <v>139</v>
      </c>
      <c r="B147" s="8" t="s">
        <v>19</v>
      </c>
      <c r="C147" s="8" t="s">
        <v>8</v>
      </c>
      <c r="D147" s="8" t="s">
        <v>87</v>
      </c>
      <c r="E147" s="8" t="s">
        <v>134</v>
      </c>
      <c r="F147" s="8" t="s">
        <v>55</v>
      </c>
      <c r="G147" s="1">
        <f>'ВСР 2014'!H151</f>
        <v>0</v>
      </c>
    </row>
    <row r="148" spans="1:7" s="33" customFormat="1" ht="30" hidden="1">
      <c r="A148" s="36" t="s">
        <v>142</v>
      </c>
      <c r="B148" s="8" t="s">
        <v>19</v>
      </c>
      <c r="C148" s="8" t="s">
        <v>8</v>
      </c>
      <c r="D148" s="8" t="s">
        <v>87</v>
      </c>
      <c r="E148" s="8" t="s">
        <v>141</v>
      </c>
      <c r="F148" s="8" t="s">
        <v>55</v>
      </c>
      <c r="G148" s="1">
        <f>'ВСР 2014'!H152</f>
        <v>0</v>
      </c>
    </row>
    <row r="149" spans="1:7" s="33" customFormat="1" hidden="1">
      <c r="A149" s="36" t="s">
        <v>136</v>
      </c>
      <c r="B149" s="8" t="s">
        <v>19</v>
      </c>
      <c r="C149" s="8" t="s">
        <v>8</v>
      </c>
      <c r="D149" s="8" t="s">
        <v>87</v>
      </c>
      <c r="E149" s="8" t="s">
        <v>135</v>
      </c>
      <c r="F149" s="8" t="s">
        <v>55</v>
      </c>
      <c r="G149" s="1">
        <f>'ВСР 2014'!H153</f>
        <v>0</v>
      </c>
    </row>
    <row r="150" spans="1:7" s="33" customFormat="1" hidden="1">
      <c r="A150" s="34" t="s">
        <v>29</v>
      </c>
      <c r="B150" s="8" t="s">
        <v>19</v>
      </c>
      <c r="C150" s="8" t="s">
        <v>9</v>
      </c>
      <c r="D150" s="8"/>
      <c r="E150" s="7"/>
      <c r="F150" s="8"/>
      <c r="G150" s="1">
        <f>G151</f>
        <v>0</v>
      </c>
    </row>
    <row r="151" spans="1:7" hidden="1">
      <c r="A151" s="34" t="s">
        <v>30</v>
      </c>
      <c r="B151" s="8" t="s">
        <v>19</v>
      </c>
      <c r="C151" s="8" t="s">
        <v>9</v>
      </c>
      <c r="D151" s="8" t="s">
        <v>31</v>
      </c>
      <c r="E151" s="8"/>
      <c r="F151" s="8" t="s">
        <v>55</v>
      </c>
      <c r="G151" s="1">
        <f>G152</f>
        <v>0</v>
      </c>
    </row>
    <row r="152" spans="1:7" hidden="1">
      <c r="A152" s="34" t="s">
        <v>32</v>
      </c>
      <c r="B152" s="8" t="s">
        <v>19</v>
      </c>
      <c r="C152" s="8" t="s">
        <v>9</v>
      </c>
      <c r="D152" s="8" t="s">
        <v>33</v>
      </c>
      <c r="E152" s="8"/>
      <c r="F152" s="8" t="s">
        <v>55</v>
      </c>
      <c r="G152" s="1">
        <f>G153+G154</f>
        <v>0</v>
      </c>
    </row>
    <row r="153" spans="1:7" ht="30" hidden="1">
      <c r="A153" s="36" t="s">
        <v>139</v>
      </c>
      <c r="B153" s="8" t="s">
        <v>19</v>
      </c>
      <c r="C153" s="8" t="s">
        <v>9</v>
      </c>
      <c r="D153" s="8" t="s">
        <v>33</v>
      </c>
      <c r="E153" s="8" t="s">
        <v>134</v>
      </c>
      <c r="F153" s="8" t="s">
        <v>55</v>
      </c>
      <c r="G153" s="1">
        <f>'ВСР 2014'!H157</f>
        <v>0</v>
      </c>
    </row>
    <row r="154" spans="1:7" hidden="1">
      <c r="A154" s="36" t="s">
        <v>136</v>
      </c>
      <c r="B154" s="8" t="s">
        <v>19</v>
      </c>
      <c r="C154" s="8" t="s">
        <v>9</v>
      </c>
      <c r="D154" s="8" t="s">
        <v>33</v>
      </c>
      <c r="E154" s="8" t="s">
        <v>135</v>
      </c>
      <c r="F154" s="8" t="s">
        <v>55</v>
      </c>
      <c r="G154" s="1">
        <f>'ВСР 2014'!H158</f>
        <v>0</v>
      </c>
    </row>
    <row r="155" spans="1:7" hidden="1">
      <c r="A155" s="34" t="s">
        <v>44</v>
      </c>
      <c r="B155" s="16" t="s">
        <v>19</v>
      </c>
      <c r="C155" s="16" t="s">
        <v>14</v>
      </c>
      <c r="D155" s="8"/>
      <c r="E155" s="17"/>
      <c r="F155" s="8" t="s">
        <v>55</v>
      </c>
      <c r="G155" s="1">
        <f>G156</f>
        <v>0</v>
      </c>
    </row>
    <row r="156" spans="1:7" hidden="1">
      <c r="A156" s="34" t="s">
        <v>44</v>
      </c>
      <c r="B156" s="8" t="s">
        <v>19</v>
      </c>
      <c r="C156" s="8" t="s">
        <v>14</v>
      </c>
      <c r="D156" s="8" t="s">
        <v>45</v>
      </c>
      <c r="E156" s="16"/>
      <c r="F156" s="8" t="s">
        <v>55</v>
      </c>
      <c r="G156" s="1">
        <f>G157+G159</f>
        <v>0</v>
      </c>
    </row>
    <row r="157" spans="1:7" hidden="1">
      <c r="A157" s="34" t="s">
        <v>46</v>
      </c>
      <c r="B157" s="8" t="s">
        <v>19</v>
      </c>
      <c r="C157" s="8" t="s">
        <v>14</v>
      </c>
      <c r="D157" s="8" t="s">
        <v>47</v>
      </c>
      <c r="E157" s="16"/>
      <c r="F157" s="8" t="s">
        <v>55</v>
      </c>
      <c r="G157" s="1">
        <f>G158</f>
        <v>0</v>
      </c>
    </row>
    <row r="158" spans="1:7" ht="30" hidden="1">
      <c r="A158" s="36" t="s">
        <v>139</v>
      </c>
      <c r="B158" s="8" t="s">
        <v>19</v>
      </c>
      <c r="C158" s="8" t="s">
        <v>14</v>
      </c>
      <c r="D158" s="8" t="s">
        <v>47</v>
      </c>
      <c r="E158" s="16" t="s">
        <v>134</v>
      </c>
      <c r="F158" s="8" t="s">
        <v>55</v>
      </c>
      <c r="G158" s="1">
        <f>'ВСР 2014'!H162</f>
        <v>0</v>
      </c>
    </row>
    <row r="159" spans="1:7" ht="30" hidden="1">
      <c r="A159" s="36" t="s">
        <v>53</v>
      </c>
      <c r="B159" s="16" t="s">
        <v>19</v>
      </c>
      <c r="C159" s="16" t="s">
        <v>14</v>
      </c>
      <c r="D159" s="8" t="s">
        <v>54</v>
      </c>
      <c r="E159" s="16"/>
      <c r="F159" s="8" t="s">
        <v>55</v>
      </c>
      <c r="G159" s="1">
        <f>G160+G161</f>
        <v>0</v>
      </c>
    </row>
    <row r="160" spans="1:7" ht="30" hidden="1">
      <c r="A160" s="36" t="s">
        <v>139</v>
      </c>
      <c r="B160" s="16" t="s">
        <v>19</v>
      </c>
      <c r="C160" s="16" t="s">
        <v>14</v>
      </c>
      <c r="D160" s="17">
        <v>6000500</v>
      </c>
      <c r="E160" s="17">
        <v>200</v>
      </c>
      <c r="F160" s="8" t="s">
        <v>55</v>
      </c>
      <c r="G160" s="1">
        <f>'ВСР 2014'!H164</f>
        <v>0</v>
      </c>
    </row>
    <row r="161" spans="1:9" hidden="1">
      <c r="A161" s="79" t="s">
        <v>136</v>
      </c>
      <c r="B161" s="90" t="s">
        <v>19</v>
      </c>
      <c r="C161" s="90" t="s">
        <v>14</v>
      </c>
      <c r="D161" s="47">
        <v>6000500</v>
      </c>
      <c r="E161" s="47">
        <v>800</v>
      </c>
      <c r="F161" s="46" t="s">
        <v>55</v>
      </c>
      <c r="G161" s="80">
        <f>'ВСР 2014'!H165</f>
        <v>0</v>
      </c>
    </row>
    <row r="162" spans="1:9">
      <c r="A162" s="72" t="s">
        <v>76</v>
      </c>
      <c r="B162" s="62" t="s">
        <v>77</v>
      </c>
      <c r="C162" s="62"/>
      <c r="D162" s="62"/>
      <c r="E162" s="62"/>
      <c r="F162" s="73"/>
      <c r="G162" s="63">
        <f>G163</f>
        <v>250</v>
      </c>
      <c r="I162" s="15"/>
    </row>
    <row r="163" spans="1:9" ht="30">
      <c r="A163" s="67" t="s">
        <v>78</v>
      </c>
      <c r="B163" s="65" t="s">
        <v>77</v>
      </c>
      <c r="C163" s="65" t="s">
        <v>14</v>
      </c>
      <c r="D163" s="65"/>
      <c r="E163" s="65"/>
      <c r="F163" s="73"/>
      <c r="G163" s="66">
        <f>G164</f>
        <v>250</v>
      </c>
    </row>
    <row r="164" spans="1:9">
      <c r="A164" s="67" t="s">
        <v>79</v>
      </c>
      <c r="B164" s="65" t="s">
        <v>77</v>
      </c>
      <c r="C164" s="65" t="s">
        <v>14</v>
      </c>
      <c r="D164" s="65" t="s">
        <v>80</v>
      </c>
      <c r="E164" s="65"/>
      <c r="F164" s="73"/>
      <c r="G164" s="66">
        <f>G165</f>
        <v>250</v>
      </c>
    </row>
    <row r="165" spans="1:9" ht="31.5">
      <c r="A165" s="74" t="s">
        <v>81</v>
      </c>
      <c r="B165" s="65" t="s">
        <v>77</v>
      </c>
      <c r="C165" s="65" t="s">
        <v>14</v>
      </c>
      <c r="D165" s="65" t="s">
        <v>82</v>
      </c>
      <c r="E165" s="65"/>
      <c r="F165" s="73"/>
      <c r="G165" s="66">
        <f>G166</f>
        <v>250</v>
      </c>
    </row>
    <row r="166" spans="1:9" ht="30">
      <c r="A166" s="67" t="s">
        <v>139</v>
      </c>
      <c r="B166" s="65" t="s">
        <v>77</v>
      </c>
      <c r="C166" s="65" t="s">
        <v>14</v>
      </c>
      <c r="D166" s="65" t="s">
        <v>82</v>
      </c>
      <c r="E166" s="65" t="s">
        <v>134</v>
      </c>
      <c r="F166" s="73"/>
      <c r="G166" s="66">
        <f>'ВСР 2014'!H170</f>
        <v>250</v>
      </c>
    </row>
    <row r="167" spans="1:9" hidden="1">
      <c r="A167" s="87" t="s">
        <v>92</v>
      </c>
      <c r="B167" s="91" t="s">
        <v>94</v>
      </c>
      <c r="C167" s="91"/>
      <c r="D167" s="56"/>
      <c r="E167" s="56"/>
      <c r="F167" s="56"/>
      <c r="G167" s="57">
        <f>G168</f>
        <v>0</v>
      </c>
    </row>
    <row r="168" spans="1:9" ht="30" hidden="1">
      <c r="A168" s="36" t="s">
        <v>93</v>
      </c>
      <c r="B168" s="16" t="s">
        <v>94</v>
      </c>
      <c r="C168" s="16" t="s">
        <v>19</v>
      </c>
      <c r="D168" s="17"/>
      <c r="E168" s="17"/>
      <c r="F168" s="17"/>
      <c r="G168" s="18">
        <f>G169</f>
        <v>0</v>
      </c>
    </row>
    <row r="169" spans="1:9" ht="45" hidden="1">
      <c r="A169" s="36" t="s">
        <v>157</v>
      </c>
      <c r="B169" s="16" t="s">
        <v>94</v>
      </c>
      <c r="C169" s="16" t="s">
        <v>19</v>
      </c>
      <c r="D169" s="17">
        <v>5229910</v>
      </c>
      <c r="E169" s="17"/>
      <c r="F169" s="17"/>
      <c r="G169" s="18">
        <f>G170</f>
        <v>0</v>
      </c>
    </row>
    <row r="170" spans="1:9" ht="30" hidden="1">
      <c r="A170" s="79" t="s">
        <v>139</v>
      </c>
      <c r="B170" s="90" t="s">
        <v>94</v>
      </c>
      <c r="C170" s="90" t="s">
        <v>19</v>
      </c>
      <c r="D170" s="47">
        <v>5229910</v>
      </c>
      <c r="E170" s="46" t="s">
        <v>134</v>
      </c>
      <c r="F170" s="47"/>
      <c r="G170" s="92">
        <f>'ВСР 2014'!H174</f>
        <v>0</v>
      </c>
    </row>
    <row r="171" spans="1:9" s="33" customFormat="1" ht="14.25">
      <c r="A171" s="61" t="s">
        <v>34</v>
      </c>
      <c r="B171" s="62" t="s">
        <v>35</v>
      </c>
      <c r="C171" s="62"/>
      <c r="D171" s="62"/>
      <c r="E171" s="62"/>
      <c r="F171" s="62"/>
      <c r="G171" s="63">
        <f>G172</f>
        <v>68436.031000000003</v>
      </c>
      <c r="I171" s="32"/>
    </row>
    <row r="172" spans="1:9">
      <c r="A172" s="64" t="s">
        <v>36</v>
      </c>
      <c r="B172" s="65" t="s">
        <v>35</v>
      </c>
      <c r="C172" s="65" t="s">
        <v>8</v>
      </c>
      <c r="D172" s="65"/>
      <c r="E172" s="65"/>
      <c r="F172" s="65"/>
      <c r="G172" s="66">
        <f>G173+G176</f>
        <v>68436.031000000003</v>
      </c>
    </row>
    <row r="173" spans="1:9" ht="30" hidden="1">
      <c r="A173" s="84" t="s">
        <v>152</v>
      </c>
      <c r="B173" s="49" t="s">
        <v>35</v>
      </c>
      <c r="C173" s="49" t="s">
        <v>8</v>
      </c>
      <c r="D173" s="49" t="s">
        <v>121</v>
      </c>
      <c r="E173" s="49"/>
      <c r="F173" s="49"/>
      <c r="G173" s="50">
        <f>G174</f>
        <v>0</v>
      </c>
    </row>
    <row r="174" spans="1:9" hidden="1">
      <c r="A174" s="36" t="s">
        <v>122</v>
      </c>
      <c r="B174" s="8" t="s">
        <v>35</v>
      </c>
      <c r="C174" s="8" t="s">
        <v>8</v>
      </c>
      <c r="D174" s="8" t="s">
        <v>123</v>
      </c>
      <c r="E174" s="8"/>
      <c r="F174" s="8"/>
      <c r="G174" s="1">
        <f>G175</f>
        <v>0</v>
      </c>
    </row>
    <row r="175" spans="1:9" ht="30" hidden="1">
      <c r="A175" s="79" t="s">
        <v>139</v>
      </c>
      <c r="B175" s="46" t="s">
        <v>35</v>
      </c>
      <c r="C175" s="46" t="s">
        <v>8</v>
      </c>
      <c r="D175" s="46" t="s">
        <v>123</v>
      </c>
      <c r="E175" s="46" t="s">
        <v>134</v>
      </c>
      <c r="F175" s="46"/>
      <c r="G175" s="80">
        <f>'ВСР 2014'!H179</f>
        <v>0</v>
      </c>
    </row>
    <row r="176" spans="1:9" s="39" customFormat="1">
      <c r="A176" s="67" t="s">
        <v>100</v>
      </c>
      <c r="B176" s="65" t="s">
        <v>35</v>
      </c>
      <c r="C176" s="65" t="s">
        <v>8</v>
      </c>
      <c r="D176" s="65" t="s">
        <v>124</v>
      </c>
      <c r="E176" s="65"/>
      <c r="F176" s="65"/>
      <c r="G176" s="66">
        <f>G177</f>
        <v>68436.031000000003</v>
      </c>
    </row>
    <row r="177" spans="1:9" s="39" customFormat="1" ht="60">
      <c r="A177" s="67" t="s">
        <v>146</v>
      </c>
      <c r="B177" s="65" t="s">
        <v>35</v>
      </c>
      <c r="C177" s="65" t="s">
        <v>8</v>
      </c>
      <c r="D177" s="65" t="s">
        <v>65</v>
      </c>
      <c r="E177" s="65"/>
      <c r="F177" s="65"/>
      <c r="G177" s="66">
        <f>G178</f>
        <v>68436.031000000003</v>
      </c>
    </row>
    <row r="178" spans="1:9">
      <c r="A178" s="67" t="s">
        <v>100</v>
      </c>
      <c r="B178" s="65" t="s">
        <v>35</v>
      </c>
      <c r="C178" s="65" t="s">
        <v>8</v>
      </c>
      <c r="D178" s="65" t="s">
        <v>65</v>
      </c>
      <c r="E178" s="65" t="s">
        <v>12</v>
      </c>
      <c r="F178" s="65"/>
      <c r="G178" s="66">
        <f>'ВСР 2014'!H182</f>
        <v>68436.031000000003</v>
      </c>
    </row>
    <row r="179" spans="1:9" s="33" customFormat="1" ht="14.25">
      <c r="A179" s="61" t="s">
        <v>37</v>
      </c>
      <c r="B179" s="75" t="s">
        <v>38</v>
      </c>
      <c r="C179" s="75"/>
      <c r="D179" s="75"/>
      <c r="E179" s="75"/>
      <c r="F179" s="75"/>
      <c r="G179" s="76">
        <f>G180</f>
        <v>468.45</v>
      </c>
      <c r="I179" s="32"/>
    </row>
    <row r="180" spans="1:9">
      <c r="A180" s="64" t="s">
        <v>39</v>
      </c>
      <c r="B180" s="69" t="s">
        <v>38</v>
      </c>
      <c r="C180" s="69" t="s">
        <v>14</v>
      </c>
      <c r="D180" s="69"/>
      <c r="E180" s="69"/>
      <c r="F180" s="69"/>
      <c r="G180" s="68">
        <f>G181+G184</f>
        <v>468.45</v>
      </c>
    </row>
    <row r="181" spans="1:9" hidden="1">
      <c r="A181" s="78" t="s">
        <v>95</v>
      </c>
      <c r="B181" s="89">
        <v>10</v>
      </c>
      <c r="C181" s="89" t="s">
        <v>14</v>
      </c>
      <c r="D181" s="58">
        <v>5050000</v>
      </c>
      <c r="E181" s="58"/>
      <c r="F181" s="58"/>
      <c r="G181" s="52">
        <f>G182</f>
        <v>0</v>
      </c>
    </row>
    <row r="182" spans="1:9" hidden="1">
      <c r="A182" s="34" t="s">
        <v>155</v>
      </c>
      <c r="B182" s="16">
        <v>10</v>
      </c>
      <c r="C182" s="16" t="s">
        <v>14</v>
      </c>
      <c r="D182" s="19">
        <v>5058500</v>
      </c>
      <c r="E182" s="16"/>
      <c r="F182" s="19"/>
      <c r="G182" s="14">
        <f>G183</f>
        <v>0</v>
      </c>
    </row>
    <row r="183" spans="1:9" hidden="1">
      <c r="A183" s="93" t="s">
        <v>156</v>
      </c>
      <c r="B183" s="90">
        <v>10</v>
      </c>
      <c r="C183" s="90" t="s">
        <v>14</v>
      </c>
      <c r="D183" s="48">
        <v>5058500</v>
      </c>
      <c r="E183" s="90" t="s">
        <v>140</v>
      </c>
      <c r="F183" s="48"/>
      <c r="G183" s="94">
        <f>'ВСР 2014'!H187</f>
        <v>0</v>
      </c>
    </row>
    <row r="184" spans="1:9" ht="30">
      <c r="A184" s="67" t="s">
        <v>40</v>
      </c>
      <c r="B184" s="65" t="s">
        <v>38</v>
      </c>
      <c r="C184" s="65" t="s">
        <v>14</v>
      </c>
      <c r="D184" s="65" t="s">
        <v>41</v>
      </c>
      <c r="E184" s="65"/>
      <c r="F184" s="65"/>
      <c r="G184" s="66">
        <f>G185</f>
        <v>468.45</v>
      </c>
    </row>
    <row r="185" spans="1:9">
      <c r="A185" s="67" t="s">
        <v>42</v>
      </c>
      <c r="B185" s="65" t="s">
        <v>38</v>
      </c>
      <c r="C185" s="65" t="s">
        <v>14</v>
      </c>
      <c r="D185" s="65" t="s">
        <v>43</v>
      </c>
      <c r="E185" s="65"/>
      <c r="F185" s="65"/>
      <c r="G185" s="66">
        <f>G186+G187</f>
        <v>468.45</v>
      </c>
    </row>
    <row r="186" spans="1:9" ht="30" hidden="1">
      <c r="A186" s="82" t="s">
        <v>139</v>
      </c>
      <c r="B186" s="51" t="s">
        <v>38</v>
      </c>
      <c r="C186" s="51" t="s">
        <v>14</v>
      </c>
      <c r="D186" s="51" t="s">
        <v>43</v>
      </c>
      <c r="E186" s="51" t="s">
        <v>134</v>
      </c>
      <c r="F186" s="51"/>
      <c r="G186" s="83">
        <f>'ВСР 2014'!H190</f>
        <v>0</v>
      </c>
    </row>
    <row r="187" spans="1:9">
      <c r="A187" s="64" t="s">
        <v>156</v>
      </c>
      <c r="B187" s="65" t="s">
        <v>38</v>
      </c>
      <c r="C187" s="65" t="s">
        <v>14</v>
      </c>
      <c r="D187" s="65" t="s">
        <v>43</v>
      </c>
      <c r="E187" s="65" t="s">
        <v>140</v>
      </c>
      <c r="F187" s="65"/>
      <c r="G187" s="66">
        <f>'ВСР 2014'!H191</f>
        <v>468.45</v>
      </c>
    </row>
    <row r="188" spans="1:9">
      <c r="A188" s="72" t="s">
        <v>66</v>
      </c>
      <c r="B188" s="62" t="s">
        <v>57</v>
      </c>
      <c r="C188" s="65"/>
      <c r="D188" s="65"/>
      <c r="E188" s="65"/>
      <c r="F188" s="65"/>
      <c r="G188" s="63">
        <f>G189</f>
        <v>1316.4</v>
      </c>
      <c r="I188" s="15"/>
    </row>
    <row r="189" spans="1:9">
      <c r="A189" s="67" t="s">
        <v>89</v>
      </c>
      <c r="B189" s="65" t="s">
        <v>57</v>
      </c>
      <c r="C189" s="65" t="s">
        <v>9</v>
      </c>
      <c r="D189" s="65"/>
      <c r="E189" s="65"/>
      <c r="F189" s="65"/>
      <c r="G189" s="66">
        <f>G190+G192</f>
        <v>1316.4</v>
      </c>
    </row>
    <row r="190" spans="1:9" hidden="1">
      <c r="A190" s="84" t="s">
        <v>154</v>
      </c>
      <c r="B190" s="49" t="s">
        <v>57</v>
      </c>
      <c r="C190" s="49" t="s">
        <v>9</v>
      </c>
      <c r="D190" s="49" t="s">
        <v>120</v>
      </c>
      <c r="E190" s="49"/>
      <c r="F190" s="49"/>
      <c r="G190" s="50">
        <f>G191</f>
        <v>0</v>
      </c>
    </row>
    <row r="191" spans="1:9" ht="30" hidden="1">
      <c r="A191" s="79" t="s">
        <v>139</v>
      </c>
      <c r="B191" s="46" t="s">
        <v>57</v>
      </c>
      <c r="C191" s="46" t="s">
        <v>9</v>
      </c>
      <c r="D191" s="46" t="s">
        <v>120</v>
      </c>
      <c r="E191" s="46" t="s">
        <v>134</v>
      </c>
      <c r="F191" s="46"/>
      <c r="G191" s="80">
        <f>'ВСР 2014'!H195</f>
        <v>0</v>
      </c>
    </row>
    <row r="192" spans="1:9">
      <c r="A192" s="67" t="s">
        <v>100</v>
      </c>
      <c r="B192" s="65" t="s">
        <v>57</v>
      </c>
      <c r="C192" s="65" t="s">
        <v>9</v>
      </c>
      <c r="D192" s="65" t="s">
        <v>124</v>
      </c>
      <c r="E192" s="65"/>
      <c r="F192" s="65"/>
      <c r="G192" s="66">
        <f>G193</f>
        <v>1316.4</v>
      </c>
    </row>
    <row r="193" spans="1:17" ht="60">
      <c r="A193" s="67" t="s">
        <v>146</v>
      </c>
      <c r="B193" s="65" t="s">
        <v>57</v>
      </c>
      <c r="C193" s="65" t="s">
        <v>9</v>
      </c>
      <c r="D193" s="65" t="s">
        <v>65</v>
      </c>
      <c r="E193" s="65"/>
      <c r="F193" s="65"/>
      <c r="G193" s="66">
        <f>G194</f>
        <v>1316.4</v>
      </c>
    </row>
    <row r="194" spans="1:17">
      <c r="A194" s="67" t="s">
        <v>100</v>
      </c>
      <c r="B194" s="65" t="s">
        <v>57</v>
      </c>
      <c r="C194" s="65" t="s">
        <v>9</v>
      </c>
      <c r="D194" s="65" t="s">
        <v>65</v>
      </c>
      <c r="E194" s="65" t="s">
        <v>12</v>
      </c>
      <c r="F194" s="65"/>
      <c r="G194" s="66">
        <f>'ВСР 2014'!H198</f>
        <v>1316.4</v>
      </c>
    </row>
    <row r="195" spans="1:17">
      <c r="A195" s="72" t="s">
        <v>100</v>
      </c>
      <c r="B195" s="62" t="s">
        <v>26</v>
      </c>
      <c r="C195" s="65"/>
      <c r="D195" s="65"/>
      <c r="E195" s="65"/>
      <c r="F195" s="65"/>
      <c r="G195" s="63">
        <f>G196</f>
        <v>64220.918000000005</v>
      </c>
      <c r="I195" s="15"/>
    </row>
    <row r="196" spans="1:17">
      <c r="A196" s="67" t="s">
        <v>102</v>
      </c>
      <c r="B196" s="65" t="s">
        <v>26</v>
      </c>
      <c r="C196" s="65" t="s">
        <v>14</v>
      </c>
      <c r="D196" s="65"/>
      <c r="E196" s="65"/>
      <c r="F196" s="65"/>
      <c r="G196" s="66">
        <f>G197</f>
        <v>64220.918000000005</v>
      </c>
    </row>
    <row r="197" spans="1:17">
      <c r="A197" s="67" t="s">
        <v>100</v>
      </c>
      <c r="B197" s="65" t="s">
        <v>26</v>
      </c>
      <c r="C197" s="65" t="s">
        <v>14</v>
      </c>
      <c r="D197" s="65">
        <v>5210000</v>
      </c>
      <c r="E197" s="65"/>
      <c r="F197" s="65"/>
      <c r="G197" s="66">
        <f>G198</f>
        <v>64220.918000000005</v>
      </c>
    </row>
    <row r="198" spans="1:17" ht="60">
      <c r="A198" s="67" t="s">
        <v>153</v>
      </c>
      <c r="B198" s="65" t="s">
        <v>26</v>
      </c>
      <c r="C198" s="65" t="s">
        <v>14</v>
      </c>
      <c r="D198" s="65" t="s">
        <v>101</v>
      </c>
      <c r="E198" s="65"/>
      <c r="F198" s="65"/>
      <c r="G198" s="66">
        <f>G199</f>
        <v>64220.918000000005</v>
      </c>
    </row>
    <row r="199" spans="1:17">
      <c r="A199" s="67" t="s">
        <v>100</v>
      </c>
      <c r="B199" s="65" t="s">
        <v>26</v>
      </c>
      <c r="C199" s="65" t="s">
        <v>14</v>
      </c>
      <c r="D199" s="65" t="s">
        <v>101</v>
      </c>
      <c r="E199" s="65" t="s">
        <v>12</v>
      </c>
      <c r="F199" s="65"/>
      <c r="G199" s="66">
        <f>'ВСР 2014'!H203</f>
        <v>64220.918000000005</v>
      </c>
    </row>
    <row r="200" spans="1:17" s="23" customFormat="1" hidden="1">
      <c r="A200" s="95" t="s">
        <v>128</v>
      </c>
      <c r="B200" s="59" t="s">
        <v>129</v>
      </c>
      <c r="C200" s="59"/>
      <c r="D200" s="59"/>
      <c r="E200" s="59"/>
      <c r="F200" s="59"/>
      <c r="G200" s="60">
        <f>G201+G204</f>
        <v>0</v>
      </c>
      <c r="H200" s="40"/>
      <c r="I200" s="40"/>
      <c r="J200" s="40"/>
      <c r="K200" s="40"/>
      <c r="L200" s="40"/>
      <c r="M200" s="40"/>
      <c r="N200" s="40"/>
      <c r="O200" s="40"/>
      <c r="P200" s="40"/>
      <c r="Q200" s="41"/>
    </row>
    <row r="201" spans="1:17" s="23" customFormat="1" hidden="1">
      <c r="A201" s="42" t="s">
        <v>128</v>
      </c>
      <c r="B201" s="20" t="s">
        <v>129</v>
      </c>
      <c r="C201" s="20" t="s">
        <v>129</v>
      </c>
      <c r="D201" s="20"/>
      <c r="E201" s="20"/>
      <c r="F201" s="20"/>
      <c r="G201" s="21">
        <f>G202</f>
        <v>0</v>
      </c>
      <c r="H201" s="40"/>
      <c r="I201" s="40"/>
      <c r="J201" s="40"/>
      <c r="K201" s="40"/>
      <c r="L201" s="40"/>
      <c r="M201" s="40"/>
      <c r="N201" s="40"/>
      <c r="O201" s="40"/>
      <c r="P201" s="40"/>
      <c r="Q201" s="41"/>
    </row>
    <row r="202" spans="1:17" s="23" customFormat="1" hidden="1">
      <c r="A202" s="42" t="s">
        <v>128</v>
      </c>
      <c r="B202" s="20" t="s">
        <v>129</v>
      </c>
      <c r="C202" s="20" t="s">
        <v>129</v>
      </c>
      <c r="D202" s="20" t="s">
        <v>130</v>
      </c>
      <c r="E202" s="20"/>
      <c r="F202" s="20"/>
      <c r="G202" s="21">
        <f>G203</f>
        <v>0</v>
      </c>
      <c r="H202" s="40"/>
      <c r="I202" s="40"/>
      <c r="J202" s="40"/>
      <c r="K202" s="40"/>
      <c r="L202" s="40"/>
      <c r="M202" s="40"/>
      <c r="N202" s="40"/>
      <c r="O202" s="40"/>
      <c r="P202" s="40"/>
      <c r="Q202" s="41"/>
    </row>
    <row r="203" spans="1:17" s="23" customFormat="1" hidden="1">
      <c r="A203" s="36" t="s">
        <v>136</v>
      </c>
      <c r="B203" s="20" t="s">
        <v>129</v>
      </c>
      <c r="C203" s="20" t="s">
        <v>129</v>
      </c>
      <c r="D203" s="20" t="s">
        <v>130</v>
      </c>
      <c r="E203" s="20" t="s">
        <v>135</v>
      </c>
      <c r="F203" s="20"/>
      <c r="G203" s="21">
        <f>'ВСР 2014'!H207</f>
        <v>0</v>
      </c>
      <c r="H203" s="40"/>
      <c r="I203" s="40"/>
      <c r="J203" s="40"/>
      <c r="K203" s="40"/>
      <c r="L203" s="40"/>
      <c r="M203" s="40"/>
      <c r="N203" s="40"/>
      <c r="O203" s="40"/>
      <c r="P203" s="40"/>
      <c r="Q203" s="41"/>
    </row>
    <row r="204" spans="1:17" s="23" customFormat="1" hidden="1">
      <c r="A204" s="42" t="s">
        <v>128</v>
      </c>
      <c r="B204" s="20" t="s">
        <v>129</v>
      </c>
      <c r="C204" s="20" t="s">
        <v>129</v>
      </c>
      <c r="D204" s="20"/>
      <c r="E204" s="20"/>
      <c r="F204" s="20" t="s">
        <v>55</v>
      </c>
      <c r="G204" s="21">
        <f>G205</f>
        <v>0</v>
      </c>
      <c r="H204" s="40"/>
      <c r="I204" s="40"/>
      <c r="J204" s="40"/>
      <c r="K204" s="40"/>
      <c r="L204" s="40"/>
      <c r="M204" s="40"/>
      <c r="N204" s="40"/>
      <c r="O204" s="40"/>
      <c r="P204" s="40"/>
      <c r="Q204" s="41"/>
    </row>
    <row r="205" spans="1:17" s="23" customFormat="1" hidden="1">
      <c r="A205" s="42" t="s">
        <v>128</v>
      </c>
      <c r="B205" s="20" t="s">
        <v>129</v>
      </c>
      <c r="C205" s="20" t="s">
        <v>129</v>
      </c>
      <c r="D205" s="20" t="s">
        <v>130</v>
      </c>
      <c r="E205" s="20"/>
      <c r="F205" s="20" t="s">
        <v>55</v>
      </c>
      <c r="G205" s="21">
        <f>G206</f>
        <v>0</v>
      </c>
      <c r="H205" s="40"/>
      <c r="I205" s="40"/>
      <c r="J205" s="40"/>
      <c r="K205" s="40"/>
      <c r="L205" s="40"/>
      <c r="M205" s="40"/>
      <c r="N205" s="40"/>
      <c r="O205" s="40"/>
      <c r="P205" s="40"/>
      <c r="Q205" s="41"/>
    </row>
    <row r="206" spans="1:17" s="23" customFormat="1" hidden="1">
      <c r="A206" s="79" t="s">
        <v>136</v>
      </c>
      <c r="B206" s="96" t="s">
        <v>129</v>
      </c>
      <c r="C206" s="96" t="s">
        <v>129</v>
      </c>
      <c r="D206" s="96" t="s">
        <v>130</v>
      </c>
      <c r="E206" s="96" t="s">
        <v>135</v>
      </c>
      <c r="F206" s="96" t="s">
        <v>55</v>
      </c>
      <c r="G206" s="97">
        <f>'ВСР 2014'!H210</f>
        <v>0</v>
      </c>
      <c r="H206" s="40"/>
      <c r="I206" s="40"/>
      <c r="J206" s="40"/>
      <c r="K206" s="40"/>
      <c r="L206" s="40"/>
      <c r="M206" s="40"/>
      <c r="N206" s="40"/>
      <c r="O206" s="40"/>
      <c r="P206" s="40"/>
      <c r="Q206" s="41"/>
    </row>
    <row r="207" spans="1:17">
      <c r="A207" s="98"/>
      <c r="B207" s="99"/>
      <c r="C207" s="99"/>
      <c r="D207" s="99"/>
      <c r="E207" s="99"/>
      <c r="F207" s="99"/>
      <c r="G207" s="100"/>
    </row>
    <row r="208" spans="1:17">
      <c r="A208" s="128" t="s">
        <v>83</v>
      </c>
      <c r="B208" s="129"/>
      <c r="C208" s="129"/>
      <c r="D208" s="129"/>
      <c r="E208" s="129"/>
      <c r="F208" s="129"/>
      <c r="G208" s="130"/>
    </row>
    <row r="209" spans="1:7" s="33" customFormat="1" ht="14.25">
      <c r="A209" s="38" t="s">
        <v>58</v>
      </c>
      <c r="B209" s="9"/>
      <c r="C209" s="9"/>
      <c r="D209" s="6"/>
      <c r="E209" s="6"/>
      <c r="F209" s="6"/>
      <c r="G209" s="13">
        <f>G16+G70+G76+G81+G99+G162+G167+G171+G179+G188+G195+G200</f>
        <v>254442.51800000001</v>
      </c>
    </row>
    <row r="210" spans="1:7">
      <c r="F210" s="10"/>
      <c r="G210" s="15"/>
    </row>
    <row r="211" spans="1:7">
      <c r="F211" s="10"/>
      <c r="G211" s="15"/>
    </row>
    <row r="212" spans="1:7">
      <c r="F212" s="10"/>
      <c r="G212" s="15"/>
    </row>
    <row r="213" spans="1:7">
      <c r="F213" s="10"/>
      <c r="G213" s="15"/>
    </row>
    <row r="214" spans="1:7">
      <c r="F214" s="10"/>
      <c r="G214" s="15"/>
    </row>
    <row r="215" spans="1:7">
      <c r="F215" s="10"/>
      <c r="G215" s="15"/>
    </row>
    <row r="216" spans="1:7">
      <c r="F216" s="10"/>
      <c r="G216" s="15"/>
    </row>
    <row r="217" spans="1:7">
      <c r="F217" s="10"/>
      <c r="G217" s="15"/>
    </row>
    <row r="218" spans="1:7">
      <c r="F218" s="10"/>
      <c r="G218" s="15"/>
    </row>
    <row r="219" spans="1:7">
      <c r="F219" s="10"/>
      <c r="G219" s="15"/>
    </row>
    <row r="220" spans="1:7">
      <c r="F220" s="10"/>
      <c r="G220" s="15"/>
    </row>
  </sheetData>
  <autoFilter ref="A15:Q206">
    <filterColumn colId="6">
      <filters>
        <filter val="0,142"/>
        <filter val="1 316,400"/>
        <filter val="1 400,000"/>
        <filter val="10 549,470"/>
        <filter val="10 568,509"/>
        <filter val="10,199"/>
        <filter val="13 915,151"/>
        <filter val="140,000"/>
        <filter val="144,783"/>
        <filter val="17 016,877"/>
        <filter val="19,298"/>
        <filter val="2 219,030"/>
        <filter val="2 222,003"/>
        <filter val="2 631,497"/>
        <filter val="21 200,000"/>
        <filter val="23 046,718"/>
        <filter val="25 282,895"/>
        <filter val="250,000"/>
        <filter val="270,000"/>
        <filter val="4 872,798"/>
        <filter val="41 343,315"/>
        <filter val="42 743,315"/>
        <filter val="468,450"/>
        <filter val="5 424,249"/>
        <filter val="51 000,197"/>
        <filter val="551,451"/>
        <filter val="6 695,500"/>
        <filter val="64 220,918"/>
        <filter val="68 436,031"/>
        <filter val="714,113"/>
        <filter val="724,312"/>
        <filter val="731,180"/>
        <filter val="835,251"/>
        <filter val="860,413"/>
        <filter val="876,105"/>
        <filter val="882,696"/>
        <filter val="93 743,512"/>
      </filters>
    </filterColumn>
  </autoFilter>
  <mergeCells count="12">
    <mergeCell ref="B5:G5"/>
    <mergeCell ref="B6:G6"/>
    <mergeCell ref="A208:G208"/>
    <mergeCell ref="A12:G12"/>
    <mergeCell ref="A1:G1"/>
    <mergeCell ref="A11:G11"/>
    <mergeCell ref="B2:G2"/>
    <mergeCell ref="B3:G3"/>
    <mergeCell ref="B4:G4"/>
    <mergeCell ref="B7:G7"/>
    <mergeCell ref="B8:G8"/>
    <mergeCell ref="A13:G13"/>
  </mergeCells>
  <phoneticPr fontId="6" type="noConversion"/>
  <pageMargins left="1.17" right="0.34" top="0.24" bottom="0.24" header="0.24" footer="0.25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Q218"/>
  <sheetViews>
    <sheetView view="pageBreakPreview" zoomScale="60" zoomScaleNormal="64" workbookViewId="0">
      <selection sqref="A1:G1"/>
    </sheetView>
  </sheetViews>
  <sheetFormatPr defaultRowHeight="15"/>
  <cols>
    <col min="1" max="1" width="55.7109375" style="43" customWidth="1"/>
    <col min="2" max="2" width="4.42578125" style="10" customWidth="1"/>
    <col min="3" max="3" width="5" style="10" customWidth="1"/>
    <col min="4" max="4" width="10.140625" style="10" customWidth="1"/>
    <col min="5" max="5" width="5.28515625" style="10" customWidth="1"/>
    <col min="6" max="6" width="5.42578125" style="15" customWidth="1"/>
    <col min="7" max="8" width="17.5703125" style="22" customWidth="1"/>
    <col min="9" max="10" width="12" style="35" bestFit="1" customWidth="1"/>
    <col min="11" max="11" width="10.85546875" style="35" bestFit="1" customWidth="1"/>
    <col min="12" max="12" width="12" style="35" bestFit="1" customWidth="1"/>
    <col min="13" max="16384" width="9.140625" style="35"/>
  </cols>
  <sheetData>
    <row r="1" spans="1:10">
      <c r="A1" s="132"/>
      <c r="B1" s="132"/>
      <c r="C1" s="132"/>
      <c r="D1" s="132"/>
      <c r="E1" s="132"/>
      <c r="F1" s="132"/>
      <c r="G1" s="132"/>
      <c r="H1" s="35"/>
    </row>
    <row r="2" spans="1:10" s="45" customFormat="1" ht="15.75">
      <c r="C2" s="134" t="s">
        <v>169</v>
      </c>
      <c r="D2" s="134"/>
      <c r="E2" s="134"/>
      <c r="F2" s="134"/>
      <c r="G2" s="134"/>
      <c r="H2" s="134"/>
    </row>
    <row r="3" spans="1:10" s="45" customFormat="1" ht="15.75">
      <c r="C3" s="134" t="s">
        <v>173</v>
      </c>
      <c r="D3" s="134"/>
      <c r="E3" s="134"/>
      <c r="F3" s="134"/>
      <c r="G3" s="134"/>
      <c r="H3" s="134"/>
    </row>
    <row r="4" spans="1:10" s="45" customFormat="1" ht="32.25" customHeight="1">
      <c r="C4" s="135" t="s">
        <v>165</v>
      </c>
      <c r="D4" s="135"/>
      <c r="E4" s="135"/>
      <c r="F4" s="135"/>
      <c r="G4" s="135"/>
      <c r="H4" s="135"/>
    </row>
    <row r="5" spans="1:10" s="45" customFormat="1" ht="15.75">
      <c r="C5" s="134" t="s">
        <v>159</v>
      </c>
      <c r="D5" s="134"/>
      <c r="E5" s="134"/>
      <c r="F5" s="134"/>
      <c r="G5" s="134"/>
      <c r="H5" s="134"/>
    </row>
    <row r="6" spans="1:10" s="45" customFormat="1" ht="15.75">
      <c r="C6" s="134" t="s">
        <v>160</v>
      </c>
      <c r="D6" s="134"/>
      <c r="E6" s="134"/>
      <c r="F6" s="134"/>
      <c r="G6" s="134"/>
      <c r="H6" s="134"/>
    </row>
    <row r="7" spans="1:10" s="45" customFormat="1" ht="15.75">
      <c r="C7" s="134" t="s">
        <v>178</v>
      </c>
      <c r="D7" s="134"/>
      <c r="E7" s="134"/>
      <c r="F7" s="134"/>
      <c r="G7" s="134"/>
      <c r="H7" s="134"/>
    </row>
    <row r="8" spans="1:10" s="45" customFormat="1" ht="15.75"/>
    <row r="9" spans="1:10" s="45" customFormat="1" ht="16.5">
      <c r="A9" s="133" t="s">
        <v>59</v>
      </c>
      <c r="B9" s="133"/>
      <c r="C9" s="133"/>
      <c r="D9" s="133"/>
      <c r="E9" s="133"/>
      <c r="F9" s="133"/>
      <c r="G9" s="133"/>
    </row>
    <row r="10" spans="1:10" s="45" customFormat="1" ht="54.75" customHeight="1">
      <c r="A10" s="131" t="s">
        <v>172</v>
      </c>
      <c r="B10" s="131"/>
      <c r="C10" s="131"/>
      <c r="D10" s="131"/>
      <c r="E10" s="131"/>
      <c r="F10" s="131"/>
      <c r="G10" s="131"/>
    </row>
    <row r="11" spans="1:10" s="45" customFormat="1" ht="15.75">
      <c r="A11" s="136" t="s">
        <v>167</v>
      </c>
      <c r="B11" s="136"/>
      <c r="C11" s="136"/>
      <c r="D11" s="136"/>
      <c r="E11" s="136"/>
      <c r="F11" s="136"/>
      <c r="G11" s="136"/>
    </row>
    <row r="12" spans="1:10" s="28" customFormat="1" ht="16.5">
      <c r="A12" s="4"/>
      <c r="B12" s="4"/>
      <c r="C12" s="4"/>
      <c r="D12" s="4"/>
      <c r="E12" s="4"/>
      <c r="F12" s="4"/>
      <c r="G12" s="11"/>
      <c r="H12" s="11" t="s">
        <v>60</v>
      </c>
    </row>
    <row r="13" spans="1:10" s="28" customFormat="1" ht="20.25" customHeight="1">
      <c r="A13" s="5" t="s">
        <v>0</v>
      </c>
      <c r="B13" s="29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12" t="s">
        <v>126</v>
      </c>
      <c r="H13" s="12" t="s">
        <v>158</v>
      </c>
    </row>
    <row r="14" spans="1:10" s="33" customFormat="1" ht="15.75" customHeight="1">
      <c r="A14" s="113" t="s">
        <v>7</v>
      </c>
      <c r="B14" s="104" t="s">
        <v>8</v>
      </c>
      <c r="C14" s="104"/>
      <c r="D14" s="104"/>
      <c r="E14" s="104"/>
      <c r="F14" s="104"/>
      <c r="G14" s="106">
        <f>G15+G19+G25+G35+G39+G43+G63</f>
        <v>25526.760999999999</v>
      </c>
      <c r="H14" s="106">
        <f>H15+H19+H25+H35+H39+H43+H63</f>
        <v>26045.719999999998</v>
      </c>
    </row>
    <row r="15" spans="1:10" ht="30" hidden="1">
      <c r="A15" s="64" t="s">
        <v>111</v>
      </c>
      <c r="B15" s="65" t="s">
        <v>8</v>
      </c>
      <c r="C15" s="65" t="s">
        <v>9</v>
      </c>
      <c r="D15" s="65"/>
      <c r="E15" s="65"/>
      <c r="F15" s="65"/>
      <c r="G15" s="66">
        <f t="shared" ref="G15:H17" si="0">G16</f>
        <v>0</v>
      </c>
      <c r="H15" s="66">
        <f t="shared" si="0"/>
        <v>0</v>
      </c>
      <c r="I15" s="15">
        <f>I14-G14</f>
        <v>-25526.760999999999</v>
      </c>
      <c r="J15" s="15">
        <f>J14-H14</f>
        <v>-26045.719999999998</v>
      </c>
    </row>
    <row r="16" spans="1:10" hidden="1">
      <c r="A16" s="67" t="s">
        <v>137</v>
      </c>
      <c r="B16" s="65" t="s">
        <v>8</v>
      </c>
      <c r="C16" s="65" t="s">
        <v>9</v>
      </c>
      <c r="D16" s="65" t="s">
        <v>10</v>
      </c>
      <c r="E16" s="65"/>
      <c r="F16" s="65"/>
      <c r="G16" s="66">
        <f t="shared" si="0"/>
        <v>0</v>
      </c>
      <c r="H16" s="66">
        <f t="shared" si="0"/>
        <v>0</v>
      </c>
    </row>
    <row r="17" spans="1:8" ht="15.6" hidden="1" customHeight="1">
      <c r="A17" s="64" t="s">
        <v>108</v>
      </c>
      <c r="B17" s="65" t="s">
        <v>8</v>
      </c>
      <c r="C17" s="65" t="s">
        <v>9</v>
      </c>
      <c r="D17" s="65" t="s">
        <v>109</v>
      </c>
      <c r="E17" s="65"/>
      <c r="F17" s="65"/>
      <c r="G17" s="66">
        <f t="shared" si="0"/>
        <v>0</v>
      </c>
      <c r="H17" s="66">
        <f t="shared" si="0"/>
        <v>0</v>
      </c>
    </row>
    <row r="18" spans="1:8" ht="60" hidden="1">
      <c r="A18" s="67" t="s">
        <v>138</v>
      </c>
      <c r="B18" s="65" t="s">
        <v>8</v>
      </c>
      <c r="C18" s="65" t="s">
        <v>9</v>
      </c>
      <c r="D18" s="65" t="s">
        <v>109</v>
      </c>
      <c r="E18" s="65" t="s">
        <v>132</v>
      </c>
      <c r="F18" s="65"/>
      <c r="G18" s="66">
        <f>'ВСР 2015-16'!H20</f>
        <v>0</v>
      </c>
      <c r="H18" s="66">
        <f>'ВСР 2015-16'!I20</f>
        <v>0</v>
      </c>
    </row>
    <row r="19" spans="1:8" ht="46.15" customHeight="1">
      <c r="A19" s="64" t="s">
        <v>13</v>
      </c>
      <c r="B19" s="65" t="s">
        <v>8</v>
      </c>
      <c r="C19" s="65" t="s">
        <v>14</v>
      </c>
      <c r="D19" s="65"/>
      <c r="E19" s="65"/>
      <c r="F19" s="65"/>
      <c r="G19" s="66">
        <f>G20</f>
        <v>895.42300000000012</v>
      </c>
      <c r="H19" s="66">
        <f>H20</f>
        <v>915.25100000000009</v>
      </c>
    </row>
    <row r="20" spans="1:8">
      <c r="A20" s="67" t="s">
        <v>137</v>
      </c>
      <c r="B20" s="65" t="s">
        <v>8</v>
      </c>
      <c r="C20" s="65" t="s">
        <v>14</v>
      </c>
      <c r="D20" s="65" t="s">
        <v>10</v>
      </c>
      <c r="E20" s="65"/>
      <c r="F20" s="65"/>
      <c r="G20" s="66">
        <f>G21</f>
        <v>895.42300000000012</v>
      </c>
      <c r="H20" s="66">
        <f>H21</f>
        <v>915.25100000000009</v>
      </c>
    </row>
    <row r="21" spans="1:8" ht="15.6" customHeight="1">
      <c r="A21" s="64" t="s">
        <v>15</v>
      </c>
      <c r="B21" s="65" t="s">
        <v>8</v>
      </c>
      <c r="C21" s="65" t="s">
        <v>14</v>
      </c>
      <c r="D21" s="65" t="s">
        <v>16</v>
      </c>
      <c r="E21" s="65"/>
      <c r="F21" s="65"/>
      <c r="G21" s="66">
        <f>G22+G23+G24</f>
        <v>895.42300000000012</v>
      </c>
      <c r="H21" s="66">
        <f>H22+H23+H24</f>
        <v>915.25100000000009</v>
      </c>
    </row>
    <row r="22" spans="1:8" ht="60">
      <c r="A22" s="67" t="s">
        <v>138</v>
      </c>
      <c r="B22" s="65" t="s">
        <v>8</v>
      </c>
      <c r="C22" s="65" t="s">
        <v>14</v>
      </c>
      <c r="D22" s="65" t="s">
        <v>16</v>
      </c>
      <c r="E22" s="65" t="s">
        <v>132</v>
      </c>
      <c r="F22" s="65"/>
      <c r="G22" s="66">
        <f>'ВСР 2015-16'!H24</f>
        <v>750.49800000000005</v>
      </c>
      <c r="H22" s="66">
        <f>'ВСР 2015-16'!I24</f>
        <v>770.32600000000002</v>
      </c>
    </row>
    <row r="23" spans="1:8" ht="30">
      <c r="A23" s="67" t="s">
        <v>139</v>
      </c>
      <c r="B23" s="65" t="s">
        <v>8</v>
      </c>
      <c r="C23" s="65" t="s">
        <v>14</v>
      </c>
      <c r="D23" s="65" t="s">
        <v>16</v>
      </c>
      <c r="E23" s="65" t="s">
        <v>134</v>
      </c>
      <c r="F23" s="65"/>
      <c r="G23" s="66">
        <f>'ВСР 2015-16'!H25</f>
        <v>144.78299999999999</v>
      </c>
      <c r="H23" s="66">
        <f>'ВСР 2015-16'!I25</f>
        <v>144.78299999999999</v>
      </c>
    </row>
    <row r="24" spans="1:8">
      <c r="A24" s="67" t="s">
        <v>136</v>
      </c>
      <c r="B24" s="65" t="s">
        <v>8</v>
      </c>
      <c r="C24" s="65" t="s">
        <v>14</v>
      </c>
      <c r="D24" s="65" t="s">
        <v>16</v>
      </c>
      <c r="E24" s="65" t="s">
        <v>135</v>
      </c>
      <c r="F24" s="65"/>
      <c r="G24" s="68">
        <f>'ВСР 2015-16'!H26</f>
        <v>0.14199999999999999</v>
      </c>
      <c r="H24" s="68">
        <f>'ВСР 2015-16'!I26</f>
        <v>0.14199999999999999</v>
      </c>
    </row>
    <row r="25" spans="1:8" ht="60">
      <c r="A25" s="64" t="s">
        <v>17</v>
      </c>
      <c r="B25" s="69" t="s">
        <v>8</v>
      </c>
      <c r="C25" s="69" t="s">
        <v>18</v>
      </c>
      <c r="D25" s="69"/>
      <c r="E25" s="69"/>
      <c r="F25" s="69"/>
      <c r="G25" s="66">
        <f>G26+G32</f>
        <v>5048.4269999999997</v>
      </c>
      <c r="H25" s="66">
        <f>H26+H32</f>
        <v>5108.4249999999993</v>
      </c>
    </row>
    <row r="26" spans="1:8">
      <c r="A26" s="67" t="s">
        <v>137</v>
      </c>
      <c r="B26" s="65" t="s">
        <v>8</v>
      </c>
      <c r="C26" s="65" t="s">
        <v>18</v>
      </c>
      <c r="D26" s="65" t="s">
        <v>10</v>
      </c>
      <c r="E26" s="65"/>
      <c r="F26" s="65"/>
      <c r="G26" s="66">
        <f>G27</f>
        <v>4482.9209999999994</v>
      </c>
      <c r="H26" s="66">
        <f>H27</f>
        <v>4528.4939999999997</v>
      </c>
    </row>
    <row r="27" spans="1:8">
      <c r="A27" s="64" t="s">
        <v>15</v>
      </c>
      <c r="B27" s="65" t="s">
        <v>8</v>
      </c>
      <c r="C27" s="65" t="s">
        <v>18</v>
      </c>
      <c r="D27" s="65" t="s">
        <v>16</v>
      </c>
      <c r="E27" s="65"/>
      <c r="F27" s="65"/>
      <c r="G27" s="66">
        <f>G28+G29+G30+G31</f>
        <v>4482.9209999999994</v>
      </c>
      <c r="H27" s="66">
        <f>H28+H29+H30+H31</f>
        <v>4528.4939999999997</v>
      </c>
    </row>
    <row r="28" spans="1:8" ht="60">
      <c r="A28" s="67" t="s">
        <v>138</v>
      </c>
      <c r="B28" s="65" t="s">
        <v>8</v>
      </c>
      <c r="C28" s="65" t="s">
        <v>18</v>
      </c>
      <c r="D28" s="65" t="s">
        <v>16</v>
      </c>
      <c r="E28" s="65" t="s">
        <v>132</v>
      </c>
      <c r="F28" s="65"/>
      <c r="G28" s="66">
        <f>'ВСР 2015-16'!H35</f>
        <v>2280.7069999999999</v>
      </c>
      <c r="H28" s="66">
        <f>'ВСР 2015-16'!I35</f>
        <v>2340.9639999999999</v>
      </c>
    </row>
    <row r="29" spans="1:8" ht="30">
      <c r="A29" s="67" t="s">
        <v>139</v>
      </c>
      <c r="B29" s="65" t="s">
        <v>8</v>
      </c>
      <c r="C29" s="65" t="s">
        <v>18</v>
      </c>
      <c r="D29" s="65" t="s">
        <v>16</v>
      </c>
      <c r="E29" s="65" t="s">
        <v>134</v>
      </c>
      <c r="F29" s="65"/>
      <c r="G29" s="66">
        <f>'ВСР 2015-16'!H36</f>
        <v>2182.9159999999997</v>
      </c>
      <c r="H29" s="66">
        <f>'ВСР 2015-16'!I36</f>
        <v>2168.232</v>
      </c>
    </row>
    <row r="30" spans="1:8" ht="45" hidden="1">
      <c r="A30" s="67" t="s">
        <v>142</v>
      </c>
      <c r="B30" s="65" t="s">
        <v>8</v>
      </c>
      <c r="C30" s="65" t="s">
        <v>18</v>
      </c>
      <c r="D30" s="65" t="s">
        <v>16</v>
      </c>
      <c r="E30" s="65" t="s">
        <v>141</v>
      </c>
      <c r="F30" s="65"/>
      <c r="G30" s="66">
        <f>'ВСР 2015-16'!H37</f>
        <v>0</v>
      </c>
      <c r="H30" s="66">
        <f>'ВСР 2015-16'!I37</f>
        <v>0</v>
      </c>
    </row>
    <row r="31" spans="1:8">
      <c r="A31" s="67" t="s">
        <v>136</v>
      </c>
      <c r="B31" s="65" t="s">
        <v>8</v>
      </c>
      <c r="C31" s="65" t="s">
        <v>18</v>
      </c>
      <c r="D31" s="65" t="s">
        <v>16</v>
      </c>
      <c r="E31" s="65" t="s">
        <v>135</v>
      </c>
      <c r="F31" s="65"/>
      <c r="G31" s="66">
        <f>'ВСР 2015-16'!H38</f>
        <v>19.298000000000002</v>
      </c>
      <c r="H31" s="66">
        <f>'ВСР 2015-16'!I38</f>
        <v>19.298000000000002</v>
      </c>
    </row>
    <row r="32" spans="1:8">
      <c r="A32" s="67" t="s">
        <v>100</v>
      </c>
      <c r="B32" s="65" t="s">
        <v>8</v>
      </c>
      <c r="C32" s="65" t="s">
        <v>18</v>
      </c>
      <c r="D32" s="65" t="s">
        <v>124</v>
      </c>
      <c r="E32" s="65"/>
      <c r="F32" s="65"/>
      <c r="G32" s="66">
        <f>G33</f>
        <v>565.50599999999997</v>
      </c>
      <c r="H32" s="66">
        <f>H33</f>
        <v>579.93100000000004</v>
      </c>
    </row>
    <row r="33" spans="1:8" ht="60">
      <c r="A33" s="67" t="s">
        <v>146</v>
      </c>
      <c r="B33" s="65" t="s">
        <v>8</v>
      </c>
      <c r="C33" s="65" t="s">
        <v>18</v>
      </c>
      <c r="D33" s="65" t="s">
        <v>65</v>
      </c>
      <c r="E33" s="65"/>
      <c r="F33" s="65"/>
      <c r="G33" s="66">
        <f>G34</f>
        <v>565.50599999999997</v>
      </c>
      <c r="H33" s="66">
        <f>H34</f>
        <v>579.93100000000004</v>
      </c>
    </row>
    <row r="34" spans="1:8">
      <c r="A34" s="67" t="s">
        <v>100</v>
      </c>
      <c r="B34" s="65" t="s">
        <v>8</v>
      </c>
      <c r="C34" s="65" t="s">
        <v>18</v>
      </c>
      <c r="D34" s="65" t="s">
        <v>65</v>
      </c>
      <c r="E34" s="65" t="s">
        <v>12</v>
      </c>
      <c r="F34" s="65"/>
      <c r="G34" s="66">
        <f>'ВСР 2015-16'!H41</f>
        <v>565.50599999999997</v>
      </c>
      <c r="H34" s="66">
        <f>'ВСР 2015-16'!I41</f>
        <v>579.93100000000004</v>
      </c>
    </row>
    <row r="35" spans="1:8" ht="45">
      <c r="A35" s="67" t="s">
        <v>147</v>
      </c>
      <c r="B35" s="65" t="s">
        <v>8</v>
      </c>
      <c r="C35" s="65" t="s">
        <v>77</v>
      </c>
      <c r="D35" s="65"/>
      <c r="E35" s="65"/>
      <c r="F35" s="65"/>
      <c r="G35" s="66">
        <f t="shared" ref="G35:H37" si="1">G36</f>
        <v>856.96100000000001</v>
      </c>
      <c r="H35" s="66">
        <f t="shared" si="1"/>
        <v>879.245</v>
      </c>
    </row>
    <row r="36" spans="1:8">
      <c r="A36" s="67" t="s">
        <v>100</v>
      </c>
      <c r="B36" s="65" t="s">
        <v>8</v>
      </c>
      <c r="C36" s="65" t="s">
        <v>77</v>
      </c>
      <c r="D36" s="65" t="s">
        <v>124</v>
      </c>
      <c r="E36" s="65"/>
      <c r="F36" s="65"/>
      <c r="G36" s="66">
        <f t="shared" si="1"/>
        <v>856.96100000000001</v>
      </c>
      <c r="H36" s="66">
        <f t="shared" si="1"/>
        <v>879.245</v>
      </c>
    </row>
    <row r="37" spans="1:8" ht="60">
      <c r="A37" s="67" t="s">
        <v>146</v>
      </c>
      <c r="B37" s="65" t="s">
        <v>8</v>
      </c>
      <c r="C37" s="65" t="s">
        <v>77</v>
      </c>
      <c r="D37" s="65" t="s">
        <v>65</v>
      </c>
      <c r="E37" s="65"/>
      <c r="F37" s="65"/>
      <c r="G37" s="66">
        <f t="shared" si="1"/>
        <v>856.96100000000001</v>
      </c>
      <c r="H37" s="66">
        <f t="shared" si="1"/>
        <v>879.245</v>
      </c>
    </row>
    <row r="38" spans="1:8">
      <c r="A38" s="67" t="s">
        <v>100</v>
      </c>
      <c r="B38" s="65" t="s">
        <v>8</v>
      </c>
      <c r="C38" s="65" t="s">
        <v>77</v>
      </c>
      <c r="D38" s="65" t="s">
        <v>65</v>
      </c>
      <c r="E38" s="65" t="s">
        <v>12</v>
      </c>
      <c r="F38" s="65"/>
      <c r="G38" s="66">
        <f>'ВСР 2015-16'!H45</f>
        <v>856.96100000000001</v>
      </c>
      <c r="H38" s="66">
        <f>'ВСР 2015-16'!I45</f>
        <v>879.245</v>
      </c>
    </row>
    <row r="39" spans="1:8">
      <c r="A39" s="67" t="s">
        <v>20</v>
      </c>
      <c r="B39" s="65" t="s">
        <v>8</v>
      </c>
      <c r="C39" s="65" t="s">
        <v>57</v>
      </c>
      <c r="D39" s="65"/>
      <c r="E39" s="65"/>
      <c r="F39" s="65"/>
      <c r="G39" s="68">
        <f t="shared" ref="G39:H41" si="2">G40</f>
        <v>270</v>
      </c>
      <c r="H39" s="68">
        <f t="shared" si="2"/>
        <v>270</v>
      </c>
    </row>
    <row r="40" spans="1:8">
      <c r="A40" s="64" t="s">
        <v>21</v>
      </c>
      <c r="B40" s="65" t="s">
        <v>8</v>
      </c>
      <c r="C40" s="65" t="s">
        <v>57</v>
      </c>
      <c r="D40" s="65" t="s">
        <v>22</v>
      </c>
      <c r="E40" s="65"/>
      <c r="F40" s="65"/>
      <c r="G40" s="68">
        <f t="shared" si="2"/>
        <v>270</v>
      </c>
      <c r="H40" s="68">
        <f t="shared" si="2"/>
        <v>270</v>
      </c>
    </row>
    <row r="41" spans="1:8">
      <c r="A41" s="67" t="s">
        <v>23</v>
      </c>
      <c r="B41" s="65" t="s">
        <v>8</v>
      </c>
      <c r="C41" s="65" t="s">
        <v>57</v>
      </c>
      <c r="D41" s="65" t="s">
        <v>24</v>
      </c>
      <c r="E41" s="65"/>
      <c r="F41" s="65"/>
      <c r="G41" s="68">
        <f t="shared" si="2"/>
        <v>270</v>
      </c>
      <c r="H41" s="68">
        <f t="shared" si="2"/>
        <v>270</v>
      </c>
    </row>
    <row r="42" spans="1:8">
      <c r="A42" s="67" t="s">
        <v>136</v>
      </c>
      <c r="B42" s="65" t="s">
        <v>8</v>
      </c>
      <c r="C42" s="65" t="s">
        <v>57</v>
      </c>
      <c r="D42" s="65" t="s">
        <v>24</v>
      </c>
      <c r="E42" s="65" t="s">
        <v>135</v>
      </c>
      <c r="F42" s="65"/>
      <c r="G42" s="68">
        <f>'ВСР 2015-16'!H49</f>
        <v>270</v>
      </c>
      <c r="H42" s="68">
        <f>'ВСР 2015-16'!I49</f>
        <v>270</v>
      </c>
    </row>
    <row r="43" spans="1:8">
      <c r="A43" s="64" t="s">
        <v>25</v>
      </c>
      <c r="B43" s="65" t="s">
        <v>8</v>
      </c>
      <c r="C43" s="65" t="s">
        <v>67</v>
      </c>
      <c r="D43" s="65"/>
      <c r="E43" s="65"/>
      <c r="F43" s="65"/>
      <c r="G43" s="68">
        <f>G44+G48+G54+G60</f>
        <v>17133.687000000002</v>
      </c>
      <c r="H43" s="68">
        <f>H44+H48+H54+H60</f>
        <v>17254.227999999999</v>
      </c>
    </row>
    <row r="44" spans="1:8" hidden="1">
      <c r="A44" s="67" t="s">
        <v>105</v>
      </c>
      <c r="B44" s="65" t="s">
        <v>8</v>
      </c>
      <c r="C44" s="65" t="s">
        <v>67</v>
      </c>
      <c r="D44" s="65" t="s">
        <v>161</v>
      </c>
      <c r="E44" s="65"/>
      <c r="F44" s="65"/>
      <c r="G44" s="68">
        <f>G45</f>
        <v>0</v>
      </c>
      <c r="H44" s="68">
        <f>H45</f>
        <v>0</v>
      </c>
    </row>
    <row r="45" spans="1:8" ht="20.25" hidden="1" customHeight="1">
      <c r="A45" s="67" t="s">
        <v>107</v>
      </c>
      <c r="B45" s="65" t="s">
        <v>8</v>
      </c>
      <c r="C45" s="65" t="s">
        <v>67</v>
      </c>
      <c r="D45" s="65" t="s">
        <v>162</v>
      </c>
      <c r="E45" s="65"/>
      <c r="F45" s="65"/>
      <c r="G45" s="68">
        <f>G46+G47</f>
        <v>0</v>
      </c>
      <c r="H45" s="68">
        <f>H46+H47</f>
        <v>0</v>
      </c>
    </row>
    <row r="46" spans="1:8" ht="60" hidden="1">
      <c r="A46" s="67" t="s">
        <v>138</v>
      </c>
      <c r="B46" s="65" t="s">
        <v>8</v>
      </c>
      <c r="C46" s="65" t="s">
        <v>67</v>
      </c>
      <c r="D46" s="65" t="s">
        <v>162</v>
      </c>
      <c r="E46" s="65" t="s">
        <v>132</v>
      </c>
      <c r="F46" s="65"/>
      <c r="G46" s="68">
        <f>'ВСР 2015-16'!H53</f>
        <v>0</v>
      </c>
      <c r="H46" s="68">
        <f>'ВСР 2015-16'!I53</f>
        <v>0</v>
      </c>
    </row>
    <row r="47" spans="1:8" ht="30" hidden="1">
      <c r="A47" s="67" t="s">
        <v>139</v>
      </c>
      <c r="B47" s="65" t="s">
        <v>8</v>
      </c>
      <c r="C47" s="65" t="s">
        <v>67</v>
      </c>
      <c r="D47" s="65" t="s">
        <v>162</v>
      </c>
      <c r="E47" s="65" t="s">
        <v>134</v>
      </c>
      <c r="F47" s="65"/>
      <c r="G47" s="68">
        <f>'ВСР 2015-16'!H54</f>
        <v>0</v>
      </c>
      <c r="H47" s="68">
        <f>'ВСР 2015-16'!I54</f>
        <v>0</v>
      </c>
    </row>
    <row r="48" spans="1:8">
      <c r="A48" s="70" t="s">
        <v>105</v>
      </c>
      <c r="B48" s="65" t="s">
        <v>8</v>
      </c>
      <c r="C48" s="65" t="s">
        <v>67</v>
      </c>
      <c r="D48" s="65" t="s">
        <v>10</v>
      </c>
      <c r="E48" s="65"/>
      <c r="F48" s="65"/>
      <c r="G48" s="68">
        <f>G49+G51</f>
        <v>882.69600000000003</v>
      </c>
      <c r="H48" s="68">
        <f>H49+H51</f>
        <v>882.69600000000003</v>
      </c>
    </row>
    <row r="49" spans="1:8" ht="30">
      <c r="A49" s="67" t="s">
        <v>74</v>
      </c>
      <c r="B49" s="65" t="s">
        <v>8</v>
      </c>
      <c r="C49" s="65" t="s">
        <v>67</v>
      </c>
      <c r="D49" s="65" t="s">
        <v>75</v>
      </c>
      <c r="E49" s="65"/>
      <c r="F49" s="65"/>
      <c r="G49" s="68">
        <f>G50</f>
        <v>882.69600000000003</v>
      </c>
      <c r="H49" s="68">
        <f>H50</f>
        <v>882.69600000000003</v>
      </c>
    </row>
    <row r="50" spans="1:8">
      <c r="A50" s="67" t="s">
        <v>136</v>
      </c>
      <c r="B50" s="65" t="s">
        <v>8</v>
      </c>
      <c r="C50" s="65" t="s">
        <v>67</v>
      </c>
      <c r="D50" s="65" t="s">
        <v>75</v>
      </c>
      <c r="E50" s="65" t="s">
        <v>135</v>
      </c>
      <c r="F50" s="65"/>
      <c r="G50" s="68">
        <f>'ВСР 2015-16'!H29+'ВСР 2015-16'!H57</f>
        <v>882.69600000000003</v>
      </c>
      <c r="H50" s="68">
        <f>'ВСР 2015-16'!I29+'ВСР 2015-16'!I57</f>
        <v>882.69600000000003</v>
      </c>
    </row>
    <row r="51" spans="1:8" ht="30" hidden="1">
      <c r="A51" s="67" t="s">
        <v>85</v>
      </c>
      <c r="B51" s="65" t="s">
        <v>8</v>
      </c>
      <c r="C51" s="65" t="s">
        <v>67</v>
      </c>
      <c r="D51" s="65" t="s">
        <v>103</v>
      </c>
      <c r="E51" s="65"/>
      <c r="F51" s="65"/>
      <c r="G51" s="68">
        <f>G52+G53</f>
        <v>0</v>
      </c>
      <c r="H51" s="68">
        <f>H52+H53</f>
        <v>0</v>
      </c>
    </row>
    <row r="52" spans="1:8" ht="16.899999999999999" hidden="1" customHeight="1">
      <c r="A52" s="67" t="s">
        <v>11</v>
      </c>
      <c r="B52" s="65" t="s">
        <v>8</v>
      </c>
      <c r="C52" s="65" t="s">
        <v>67</v>
      </c>
      <c r="D52" s="65" t="s">
        <v>103</v>
      </c>
      <c r="E52" s="65" t="s">
        <v>132</v>
      </c>
      <c r="F52" s="65"/>
      <c r="G52" s="66">
        <f>'ВСР 2015-16'!H59</f>
        <v>0</v>
      </c>
      <c r="H52" s="66">
        <f>'ВСР 2015-16'!I59</f>
        <v>0</v>
      </c>
    </row>
    <row r="53" spans="1:8" ht="16.899999999999999" hidden="1" customHeight="1">
      <c r="A53" s="67" t="s">
        <v>11</v>
      </c>
      <c r="B53" s="65" t="s">
        <v>8</v>
      </c>
      <c r="C53" s="65" t="s">
        <v>67</v>
      </c>
      <c r="D53" s="65" t="s">
        <v>103</v>
      </c>
      <c r="E53" s="65" t="s">
        <v>134</v>
      </c>
      <c r="F53" s="65"/>
      <c r="G53" s="66">
        <f>'ВСР 2015-16'!H60</f>
        <v>0</v>
      </c>
      <c r="H53" s="66">
        <f>'ВСР 2015-16'!I60</f>
        <v>0</v>
      </c>
    </row>
    <row r="54" spans="1:8" ht="29.25" customHeight="1">
      <c r="A54" s="67" t="s">
        <v>88</v>
      </c>
      <c r="B54" s="65" t="s">
        <v>8</v>
      </c>
      <c r="C54" s="65" t="s">
        <v>67</v>
      </c>
      <c r="D54" s="65" t="s">
        <v>84</v>
      </c>
      <c r="E54" s="65"/>
      <c r="F54" s="65"/>
      <c r="G54" s="68">
        <f>G55</f>
        <v>13973.672</v>
      </c>
      <c r="H54" s="68">
        <f>H55</f>
        <v>14034.384</v>
      </c>
    </row>
    <row r="55" spans="1:8">
      <c r="A55" s="67" t="s">
        <v>113</v>
      </c>
      <c r="B55" s="65" t="s">
        <v>8</v>
      </c>
      <c r="C55" s="65" t="s">
        <v>67</v>
      </c>
      <c r="D55" s="65" t="s">
        <v>112</v>
      </c>
      <c r="E55" s="65"/>
      <c r="F55" s="65"/>
      <c r="G55" s="68">
        <f>G56+G57+G58+G59</f>
        <v>13973.672</v>
      </c>
      <c r="H55" s="68">
        <f>H56+H57+H58+H59</f>
        <v>14034.384</v>
      </c>
    </row>
    <row r="56" spans="1:8" ht="30" hidden="1">
      <c r="A56" s="67" t="s">
        <v>139</v>
      </c>
      <c r="B56" s="65" t="s">
        <v>8</v>
      </c>
      <c r="C56" s="65" t="s">
        <v>67</v>
      </c>
      <c r="D56" s="65" t="s">
        <v>112</v>
      </c>
      <c r="E56" s="65" t="s">
        <v>134</v>
      </c>
      <c r="F56" s="65"/>
      <c r="G56" s="68">
        <f>'ВСР 2015-16'!H63</f>
        <v>0</v>
      </c>
      <c r="H56" s="68">
        <f>'ВСР 2015-16'!I63</f>
        <v>0</v>
      </c>
    </row>
    <row r="57" spans="1:8" ht="45" hidden="1">
      <c r="A57" s="67" t="s">
        <v>142</v>
      </c>
      <c r="B57" s="65" t="s">
        <v>8</v>
      </c>
      <c r="C57" s="65" t="s">
        <v>67</v>
      </c>
      <c r="D57" s="65" t="s">
        <v>112</v>
      </c>
      <c r="E57" s="65" t="s">
        <v>141</v>
      </c>
      <c r="F57" s="65"/>
      <c r="G57" s="68">
        <f>'ВСР 2015-16'!H64</f>
        <v>0</v>
      </c>
      <c r="H57" s="68">
        <f>'ВСР 2015-16'!I64</f>
        <v>0</v>
      </c>
    </row>
    <row r="58" spans="1:8" ht="30">
      <c r="A58" s="67" t="s">
        <v>150</v>
      </c>
      <c r="B58" s="65" t="s">
        <v>8</v>
      </c>
      <c r="C58" s="65" t="s">
        <v>67</v>
      </c>
      <c r="D58" s="65" t="s">
        <v>112</v>
      </c>
      <c r="E58" s="65" t="s">
        <v>143</v>
      </c>
      <c r="F58" s="65"/>
      <c r="G58" s="68">
        <f>'ВСР 2015-16'!H65</f>
        <v>13973.672</v>
      </c>
      <c r="H58" s="68">
        <f>'ВСР 2015-16'!I65</f>
        <v>14034.384</v>
      </c>
    </row>
    <row r="59" spans="1:8" hidden="1">
      <c r="A59" s="67" t="s">
        <v>136</v>
      </c>
      <c r="B59" s="65" t="s">
        <v>8</v>
      </c>
      <c r="C59" s="65" t="s">
        <v>67</v>
      </c>
      <c r="D59" s="65" t="s">
        <v>112</v>
      </c>
      <c r="E59" s="65" t="s">
        <v>135</v>
      </c>
      <c r="F59" s="65"/>
      <c r="G59" s="68">
        <f>'ВСР 2015-16'!H66</f>
        <v>0</v>
      </c>
      <c r="H59" s="68">
        <f>'ВСР 2015-16'!I66</f>
        <v>0</v>
      </c>
    </row>
    <row r="60" spans="1:8">
      <c r="A60" s="67" t="s">
        <v>100</v>
      </c>
      <c r="B60" s="65" t="s">
        <v>8</v>
      </c>
      <c r="C60" s="65" t="s">
        <v>67</v>
      </c>
      <c r="D60" s="65" t="s">
        <v>124</v>
      </c>
      <c r="E60" s="65"/>
      <c r="F60" s="65"/>
      <c r="G60" s="66">
        <f>G61</f>
        <v>2277.319</v>
      </c>
      <c r="H60" s="66">
        <f>H61</f>
        <v>2337.1480000000001</v>
      </c>
    </row>
    <row r="61" spans="1:8" ht="60">
      <c r="A61" s="67" t="s">
        <v>146</v>
      </c>
      <c r="B61" s="65" t="s">
        <v>8</v>
      </c>
      <c r="C61" s="65" t="s">
        <v>67</v>
      </c>
      <c r="D61" s="65" t="s">
        <v>65</v>
      </c>
      <c r="E61" s="65"/>
      <c r="F61" s="65"/>
      <c r="G61" s="66">
        <f>G62</f>
        <v>2277.319</v>
      </c>
      <c r="H61" s="66">
        <f>H62</f>
        <v>2337.1480000000001</v>
      </c>
    </row>
    <row r="62" spans="1:8">
      <c r="A62" s="67" t="s">
        <v>100</v>
      </c>
      <c r="B62" s="65" t="s">
        <v>8</v>
      </c>
      <c r="C62" s="65" t="s">
        <v>67</v>
      </c>
      <c r="D62" s="65" t="s">
        <v>65</v>
      </c>
      <c r="E62" s="65" t="s">
        <v>12</v>
      </c>
      <c r="F62" s="65"/>
      <c r="G62" s="66">
        <f>'ВСР 2015-16'!H69</f>
        <v>2277.319</v>
      </c>
      <c r="H62" s="66">
        <f>'ВСР 2015-16'!I69</f>
        <v>2337.1480000000001</v>
      </c>
    </row>
    <row r="63" spans="1:8">
      <c r="A63" s="71" t="s">
        <v>7</v>
      </c>
      <c r="B63" s="65" t="s">
        <v>8</v>
      </c>
      <c r="C63" s="65"/>
      <c r="D63" s="65"/>
      <c r="E63" s="65"/>
      <c r="F63" s="65" t="s">
        <v>55</v>
      </c>
      <c r="G63" s="68">
        <f t="shared" ref="G63:H66" si="3">G64</f>
        <v>1322.2629999999999</v>
      </c>
      <c r="H63" s="68">
        <f t="shared" si="3"/>
        <v>1618.5709999999999</v>
      </c>
    </row>
    <row r="64" spans="1:8" ht="60">
      <c r="A64" s="64" t="s">
        <v>17</v>
      </c>
      <c r="B64" s="65" t="s">
        <v>8</v>
      </c>
      <c r="C64" s="65" t="s">
        <v>18</v>
      </c>
      <c r="D64" s="65"/>
      <c r="E64" s="65"/>
      <c r="F64" s="65" t="s">
        <v>55</v>
      </c>
      <c r="G64" s="68">
        <f t="shared" si="3"/>
        <v>1322.2629999999999</v>
      </c>
      <c r="H64" s="68">
        <f t="shared" si="3"/>
        <v>1618.5709999999999</v>
      </c>
    </row>
    <row r="65" spans="1:8">
      <c r="A65" s="67" t="s">
        <v>137</v>
      </c>
      <c r="B65" s="65" t="s">
        <v>8</v>
      </c>
      <c r="C65" s="65" t="s">
        <v>18</v>
      </c>
      <c r="D65" s="65" t="s">
        <v>10</v>
      </c>
      <c r="E65" s="65"/>
      <c r="F65" s="65" t="s">
        <v>55</v>
      </c>
      <c r="G65" s="66">
        <f t="shared" si="3"/>
        <v>1322.2629999999999</v>
      </c>
      <c r="H65" s="66">
        <f t="shared" si="3"/>
        <v>1618.5709999999999</v>
      </c>
    </row>
    <row r="66" spans="1:8">
      <c r="A66" s="64" t="s">
        <v>15</v>
      </c>
      <c r="B66" s="65" t="s">
        <v>8</v>
      </c>
      <c r="C66" s="65" t="s">
        <v>18</v>
      </c>
      <c r="D66" s="65" t="s">
        <v>16</v>
      </c>
      <c r="E66" s="65"/>
      <c r="F66" s="65" t="s">
        <v>55</v>
      </c>
      <c r="G66" s="66">
        <f t="shared" si="3"/>
        <v>1322.2629999999999</v>
      </c>
      <c r="H66" s="66">
        <f t="shared" si="3"/>
        <v>1618.5709999999999</v>
      </c>
    </row>
    <row r="67" spans="1:8" ht="30">
      <c r="A67" s="67" t="s">
        <v>139</v>
      </c>
      <c r="B67" s="65" t="s">
        <v>8</v>
      </c>
      <c r="C67" s="65" t="s">
        <v>18</v>
      </c>
      <c r="D67" s="65" t="s">
        <v>16</v>
      </c>
      <c r="E67" s="65" t="s">
        <v>134</v>
      </c>
      <c r="F67" s="65" t="s">
        <v>55</v>
      </c>
      <c r="G67" s="66">
        <f>'ВСР 2015-16'!H74</f>
        <v>1322.2629999999999</v>
      </c>
      <c r="H67" s="66">
        <f>'ВСР 2015-16'!I74</f>
        <v>1618.5709999999999</v>
      </c>
    </row>
    <row r="68" spans="1:8" s="33" customFormat="1" ht="14.25" hidden="1">
      <c r="A68" s="72" t="s">
        <v>98</v>
      </c>
      <c r="B68" s="62" t="s">
        <v>9</v>
      </c>
      <c r="C68" s="62"/>
      <c r="D68" s="62"/>
      <c r="E68" s="62"/>
      <c r="F68" s="62"/>
      <c r="G68" s="63">
        <f t="shared" ref="G68:H70" si="4">G69</f>
        <v>0</v>
      </c>
      <c r="H68" s="63">
        <f t="shared" si="4"/>
        <v>0</v>
      </c>
    </row>
    <row r="69" spans="1:8" hidden="1">
      <c r="A69" s="67" t="s">
        <v>99</v>
      </c>
      <c r="B69" s="65" t="s">
        <v>9</v>
      </c>
      <c r="C69" s="65" t="s">
        <v>14</v>
      </c>
      <c r="D69" s="65"/>
      <c r="E69" s="65"/>
      <c r="F69" s="65"/>
      <c r="G69" s="66">
        <f t="shared" si="4"/>
        <v>0</v>
      </c>
      <c r="H69" s="66">
        <f t="shared" si="4"/>
        <v>0</v>
      </c>
    </row>
    <row r="70" spans="1:8" hidden="1">
      <c r="A70" s="67" t="s">
        <v>137</v>
      </c>
      <c r="B70" s="65" t="s">
        <v>9</v>
      </c>
      <c r="C70" s="65" t="s">
        <v>14</v>
      </c>
      <c r="D70" s="65" t="s">
        <v>106</v>
      </c>
      <c r="E70" s="65"/>
      <c r="F70" s="65"/>
      <c r="G70" s="66">
        <f t="shared" si="4"/>
        <v>0</v>
      </c>
      <c r="H70" s="66">
        <f t="shared" si="4"/>
        <v>0</v>
      </c>
    </row>
    <row r="71" spans="1:8" ht="30" hidden="1">
      <c r="A71" s="67" t="s">
        <v>144</v>
      </c>
      <c r="B71" s="65" t="s">
        <v>9</v>
      </c>
      <c r="C71" s="65" t="s">
        <v>14</v>
      </c>
      <c r="D71" s="65" t="s">
        <v>133</v>
      </c>
      <c r="E71" s="65"/>
      <c r="F71" s="65"/>
      <c r="G71" s="66">
        <f>G72+G73</f>
        <v>0</v>
      </c>
      <c r="H71" s="66">
        <f>H72+H73</f>
        <v>0</v>
      </c>
    </row>
    <row r="72" spans="1:8" ht="60" hidden="1">
      <c r="A72" s="67" t="s">
        <v>138</v>
      </c>
      <c r="B72" s="65" t="s">
        <v>9</v>
      </c>
      <c r="C72" s="65" t="s">
        <v>14</v>
      </c>
      <c r="D72" s="65" t="s">
        <v>133</v>
      </c>
      <c r="E72" s="65" t="s">
        <v>132</v>
      </c>
      <c r="F72" s="65"/>
      <c r="G72" s="66">
        <f>'ВСР 2015-16'!H79</f>
        <v>0</v>
      </c>
      <c r="H72" s="66">
        <f>'ВСР 2015-16'!I79</f>
        <v>0</v>
      </c>
    </row>
    <row r="73" spans="1:8" ht="30" hidden="1">
      <c r="A73" s="67" t="s">
        <v>139</v>
      </c>
      <c r="B73" s="65" t="s">
        <v>9</v>
      </c>
      <c r="C73" s="65" t="s">
        <v>14</v>
      </c>
      <c r="D73" s="65" t="s">
        <v>133</v>
      </c>
      <c r="E73" s="65" t="s">
        <v>134</v>
      </c>
      <c r="F73" s="65"/>
      <c r="G73" s="66">
        <f>'ВСР 2015-16'!H80</f>
        <v>0</v>
      </c>
      <c r="H73" s="66">
        <f>'ВСР 2015-16'!I80</f>
        <v>0</v>
      </c>
    </row>
    <row r="74" spans="1:8" s="33" customFormat="1" ht="28.5">
      <c r="A74" s="72" t="s">
        <v>63</v>
      </c>
      <c r="B74" s="62" t="s">
        <v>14</v>
      </c>
      <c r="C74" s="62"/>
      <c r="D74" s="62"/>
      <c r="E74" s="62"/>
      <c r="F74" s="62"/>
      <c r="G74" s="63">
        <f>G75</f>
        <v>743.18000000000006</v>
      </c>
      <c r="H74" s="63">
        <f>H75</f>
        <v>762.54500000000007</v>
      </c>
    </row>
    <row r="75" spans="1:8" ht="30">
      <c r="A75" s="67" t="s">
        <v>61</v>
      </c>
      <c r="B75" s="65" t="s">
        <v>14</v>
      </c>
      <c r="C75" s="65" t="s">
        <v>26</v>
      </c>
      <c r="D75" s="65"/>
      <c r="E75" s="65"/>
      <c r="F75" s="65"/>
      <c r="G75" s="66">
        <f>G76</f>
        <v>743.18000000000006</v>
      </c>
      <c r="H75" s="66">
        <f>H76</f>
        <v>762.54500000000007</v>
      </c>
    </row>
    <row r="76" spans="1:8" ht="45">
      <c r="A76" s="67" t="s">
        <v>145</v>
      </c>
      <c r="B76" s="65" t="s">
        <v>14</v>
      </c>
      <c r="C76" s="65" t="s">
        <v>26</v>
      </c>
      <c r="D76" s="65" t="s">
        <v>62</v>
      </c>
      <c r="E76" s="65"/>
      <c r="F76" s="65"/>
      <c r="G76" s="66">
        <f>G77+G78</f>
        <v>743.18000000000006</v>
      </c>
      <c r="H76" s="66">
        <f>H77+H78</f>
        <v>762.54500000000007</v>
      </c>
    </row>
    <row r="77" spans="1:8" ht="60">
      <c r="A77" s="67" t="s">
        <v>138</v>
      </c>
      <c r="B77" s="65" t="s">
        <v>14</v>
      </c>
      <c r="C77" s="65" t="s">
        <v>26</v>
      </c>
      <c r="D77" s="65" t="s">
        <v>62</v>
      </c>
      <c r="E77" s="65" t="s">
        <v>132</v>
      </c>
      <c r="F77" s="65"/>
      <c r="G77" s="66">
        <f>'ВСР 2015-16'!H84</f>
        <v>732.98</v>
      </c>
      <c r="H77" s="66">
        <f>'ВСР 2015-16'!I84</f>
        <v>752.34500000000003</v>
      </c>
    </row>
    <row r="78" spans="1:8" ht="30">
      <c r="A78" s="67" t="s">
        <v>139</v>
      </c>
      <c r="B78" s="65" t="s">
        <v>14</v>
      </c>
      <c r="C78" s="65" t="s">
        <v>26</v>
      </c>
      <c r="D78" s="65" t="s">
        <v>62</v>
      </c>
      <c r="E78" s="65" t="s">
        <v>134</v>
      </c>
      <c r="F78" s="65"/>
      <c r="G78" s="66">
        <f>'ВСР 2015-16'!H85</f>
        <v>10.199999999999999</v>
      </c>
      <c r="H78" s="66">
        <f>'ВСР 2015-16'!I85</f>
        <v>10.199999999999999</v>
      </c>
    </row>
    <row r="79" spans="1:8" s="33" customFormat="1" ht="14.25" hidden="1">
      <c r="A79" s="72" t="s">
        <v>56</v>
      </c>
      <c r="B79" s="62" t="s">
        <v>18</v>
      </c>
      <c r="C79" s="62"/>
      <c r="D79" s="62"/>
      <c r="E79" s="62"/>
      <c r="F79" s="62"/>
      <c r="G79" s="63">
        <f>G80+G85+G92</f>
        <v>0</v>
      </c>
      <c r="H79" s="63">
        <f>H80+H85+H92</f>
        <v>0</v>
      </c>
    </row>
    <row r="80" spans="1:8" s="33" customFormat="1" hidden="1">
      <c r="A80" s="67" t="s">
        <v>114</v>
      </c>
      <c r="B80" s="65" t="s">
        <v>18</v>
      </c>
      <c r="C80" s="65" t="s">
        <v>77</v>
      </c>
      <c r="D80" s="65"/>
      <c r="E80" s="65"/>
      <c r="F80" s="65"/>
      <c r="G80" s="66">
        <f>G81</f>
        <v>0</v>
      </c>
      <c r="H80" s="66">
        <f>H81</f>
        <v>0</v>
      </c>
    </row>
    <row r="81" spans="1:8" s="33" customFormat="1" ht="45" hidden="1">
      <c r="A81" s="67" t="s">
        <v>118</v>
      </c>
      <c r="B81" s="65" t="s">
        <v>18</v>
      </c>
      <c r="C81" s="65" t="s">
        <v>77</v>
      </c>
      <c r="D81" s="65" t="s">
        <v>117</v>
      </c>
      <c r="E81" s="65"/>
      <c r="F81" s="65"/>
      <c r="G81" s="66">
        <f>G82</f>
        <v>0</v>
      </c>
      <c r="H81" s="66">
        <f>H82</f>
        <v>0</v>
      </c>
    </row>
    <row r="82" spans="1:8" s="33" customFormat="1" ht="45" hidden="1">
      <c r="A82" s="67" t="s">
        <v>115</v>
      </c>
      <c r="B82" s="65" t="s">
        <v>18</v>
      </c>
      <c r="C82" s="65" t="s">
        <v>77</v>
      </c>
      <c r="D82" s="65" t="s">
        <v>116</v>
      </c>
      <c r="E82" s="65" t="s">
        <v>110</v>
      </c>
      <c r="F82" s="65"/>
      <c r="G82" s="66">
        <f>G83+G84</f>
        <v>0</v>
      </c>
      <c r="H82" s="66">
        <f>H83+H84</f>
        <v>0</v>
      </c>
    </row>
    <row r="83" spans="1:8" s="33" customFormat="1" ht="30" hidden="1">
      <c r="A83" s="67" t="s">
        <v>139</v>
      </c>
      <c r="B83" s="65" t="s">
        <v>18</v>
      </c>
      <c r="C83" s="65" t="s">
        <v>77</v>
      </c>
      <c r="D83" s="65" t="s">
        <v>116</v>
      </c>
      <c r="E83" s="65" t="s">
        <v>134</v>
      </c>
      <c r="F83" s="65"/>
      <c r="G83" s="66">
        <f>'ВСР 2015-16'!H90</f>
        <v>0</v>
      </c>
      <c r="H83" s="66">
        <f>'ВСР 2015-16'!I90</f>
        <v>0</v>
      </c>
    </row>
    <row r="84" spans="1:8" s="33" customFormat="1" ht="45" hidden="1">
      <c r="A84" s="67" t="s">
        <v>142</v>
      </c>
      <c r="B84" s="65" t="s">
        <v>18</v>
      </c>
      <c r="C84" s="65" t="s">
        <v>77</v>
      </c>
      <c r="D84" s="65" t="s">
        <v>116</v>
      </c>
      <c r="E84" s="65" t="s">
        <v>141</v>
      </c>
      <c r="F84" s="65"/>
      <c r="G84" s="66">
        <f>'ВСР 2015-16'!H91</f>
        <v>0</v>
      </c>
      <c r="H84" s="66">
        <f>'ВСР 2015-16'!I91</f>
        <v>0</v>
      </c>
    </row>
    <row r="85" spans="1:8" s="33" customFormat="1" hidden="1">
      <c r="A85" s="67" t="s">
        <v>68</v>
      </c>
      <c r="B85" s="65" t="s">
        <v>18</v>
      </c>
      <c r="C85" s="65" t="s">
        <v>69</v>
      </c>
      <c r="D85" s="65"/>
      <c r="E85" s="65"/>
      <c r="F85" s="65"/>
      <c r="G85" s="66">
        <f>G86</f>
        <v>0</v>
      </c>
      <c r="H85" s="66">
        <f>H86</f>
        <v>0</v>
      </c>
    </row>
    <row r="86" spans="1:8" s="33" customFormat="1" hidden="1">
      <c r="A86" s="67" t="s">
        <v>70</v>
      </c>
      <c r="B86" s="65" t="s">
        <v>18</v>
      </c>
      <c r="C86" s="65" t="s">
        <v>69</v>
      </c>
      <c r="D86" s="65" t="s">
        <v>71</v>
      </c>
      <c r="E86" s="62"/>
      <c r="F86" s="62"/>
      <c r="G86" s="66">
        <f>G87</f>
        <v>0</v>
      </c>
      <c r="H86" s="66">
        <f>H87</f>
        <v>0</v>
      </c>
    </row>
    <row r="87" spans="1:8" s="33" customFormat="1" ht="43.5" hidden="1" customHeight="1">
      <c r="A87" s="67" t="s">
        <v>72</v>
      </c>
      <c r="B87" s="65" t="s">
        <v>18</v>
      </c>
      <c r="C87" s="65" t="s">
        <v>69</v>
      </c>
      <c r="D87" s="65" t="s">
        <v>73</v>
      </c>
      <c r="E87" s="65"/>
      <c r="F87" s="62"/>
      <c r="G87" s="66">
        <f>G88+G89+G90+G91</f>
        <v>0</v>
      </c>
      <c r="H87" s="66">
        <f>H88+H89+H90+H91</f>
        <v>0</v>
      </c>
    </row>
    <row r="88" spans="1:8" s="33" customFormat="1" ht="30" hidden="1">
      <c r="A88" s="67" t="s">
        <v>139</v>
      </c>
      <c r="B88" s="65" t="s">
        <v>18</v>
      </c>
      <c r="C88" s="65" t="s">
        <v>69</v>
      </c>
      <c r="D88" s="65" t="s">
        <v>73</v>
      </c>
      <c r="E88" s="65" t="s">
        <v>134</v>
      </c>
      <c r="F88" s="62"/>
      <c r="G88" s="66">
        <f>'ВСР 2015-16'!H95</f>
        <v>0</v>
      </c>
      <c r="H88" s="66">
        <f>'ВСР 2015-16'!I95</f>
        <v>0</v>
      </c>
    </row>
    <row r="89" spans="1:8" s="33" customFormat="1" ht="45" hidden="1">
      <c r="A89" s="67" t="s">
        <v>142</v>
      </c>
      <c r="B89" s="65" t="s">
        <v>18</v>
      </c>
      <c r="C89" s="65" t="s">
        <v>69</v>
      </c>
      <c r="D89" s="65" t="s">
        <v>73</v>
      </c>
      <c r="E89" s="65" t="s">
        <v>141</v>
      </c>
      <c r="F89" s="62"/>
      <c r="G89" s="66">
        <f>'ВСР 2015-16'!H96</f>
        <v>0</v>
      </c>
      <c r="H89" s="66">
        <f>'ВСР 2015-16'!I96</f>
        <v>0</v>
      </c>
    </row>
    <row r="90" spans="1:8" s="33" customFormat="1" ht="30" hidden="1">
      <c r="A90" s="67" t="s">
        <v>150</v>
      </c>
      <c r="B90" s="65" t="s">
        <v>18</v>
      </c>
      <c r="C90" s="65" t="s">
        <v>69</v>
      </c>
      <c r="D90" s="65" t="s">
        <v>73</v>
      </c>
      <c r="E90" s="65" t="s">
        <v>143</v>
      </c>
      <c r="F90" s="62"/>
      <c r="G90" s="66">
        <f>'ВСР 2015-16'!H97</f>
        <v>0</v>
      </c>
      <c r="H90" s="66">
        <f>'ВСР 2015-16'!I97</f>
        <v>0</v>
      </c>
    </row>
    <row r="91" spans="1:8" s="33" customFormat="1" hidden="1">
      <c r="A91" s="67" t="s">
        <v>136</v>
      </c>
      <c r="B91" s="65" t="s">
        <v>18</v>
      </c>
      <c r="C91" s="65" t="s">
        <v>69</v>
      </c>
      <c r="D91" s="65" t="s">
        <v>73</v>
      </c>
      <c r="E91" s="65" t="s">
        <v>135</v>
      </c>
      <c r="F91" s="62"/>
      <c r="G91" s="66">
        <f>'ВСР 2015-16'!H98</f>
        <v>0</v>
      </c>
      <c r="H91" s="66">
        <f>'ВСР 2015-16'!I98</f>
        <v>0</v>
      </c>
    </row>
    <row r="92" spans="1:8" s="33" customFormat="1" ht="15.75" hidden="1" customHeight="1">
      <c r="A92" s="67" t="s">
        <v>91</v>
      </c>
      <c r="B92" s="65" t="s">
        <v>18</v>
      </c>
      <c r="C92" s="65" t="s">
        <v>90</v>
      </c>
      <c r="D92" s="65"/>
      <c r="E92" s="65"/>
      <c r="F92" s="62"/>
      <c r="G92" s="66">
        <f>G93</f>
        <v>0</v>
      </c>
      <c r="H92" s="66">
        <f>H93</f>
        <v>0</v>
      </c>
    </row>
    <row r="93" spans="1:8" s="33" customFormat="1" ht="30" hidden="1">
      <c r="A93" s="67" t="s">
        <v>149</v>
      </c>
      <c r="B93" s="65" t="s">
        <v>18</v>
      </c>
      <c r="C93" s="65" t="s">
        <v>90</v>
      </c>
      <c r="D93" s="65" t="s">
        <v>148</v>
      </c>
      <c r="E93" s="65"/>
      <c r="F93" s="62"/>
      <c r="G93" s="66">
        <f>G94</f>
        <v>0</v>
      </c>
      <c r="H93" s="66">
        <f>H94</f>
        <v>0</v>
      </c>
    </row>
    <row r="94" spans="1:8" s="33" customFormat="1" hidden="1">
      <c r="A94" s="67" t="s">
        <v>97</v>
      </c>
      <c r="B94" s="65" t="s">
        <v>18</v>
      </c>
      <c r="C94" s="65" t="s">
        <v>90</v>
      </c>
      <c r="D94" s="65" t="s">
        <v>96</v>
      </c>
      <c r="E94" s="62"/>
      <c r="F94" s="62"/>
      <c r="G94" s="66">
        <f>G95+G96</f>
        <v>0</v>
      </c>
      <c r="H94" s="66">
        <f>H95+H96</f>
        <v>0</v>
      </c>
    </row>
    <row r="95" spans="1:8" s="33" customFormat="1" ht="30" hidden="1">
      <c r="A95" s="67" t="s">
        <v>139</v>
      </c>
      <c r="B95" s="65" t="s">
        <v>18</v>
      </c>
      <c r="C95" s="65" t="s">
        <v>90</v>
      </c>
      <c r="D95" s="65" t="s">
        <v>96</v>
      </c>
      <c r="E95" s="65" t="s">
        <v>134</v>
      </c>
      <c r="F95" s="62"/>
      <c r="G95" s="66">
        <f>'ВСР 2015-16'!H102</f>
        <v>0</v>
      </c>
      <c r="H95" s="66">
        <f>'ВСР 2015-16'!I102</f>
        <v>0</v>
      </c>
    </row>
    <row r="96" spans="1:8" s="33" customFormat="1" ht="30" hidden="1">
      <c r="A96" s="67" t="s">
        <v>150</v>
      </c>
      <c r="B96" s="65" t="s">
        <v>18</v>
      </c>
      <c r="C96" s="65" t="s">
        <v>90</v>
      </c>
      <c r="D96" s="65" t="s">
        <v>96</v>
      </c>
      <c r="E96" s="65" t="s">
        <v>143</v>
      </c>
      <c r="F96" s="62"/>
      <c r="G96" s="66">
        <f>'ВСР 2015-16'!H103</f>
        <v>0</v>
      </c>
      <c r="H96" s="66">
        <f>'ВСР 2015-16'!I103</f>
        <v>0</v>
      </c>
    </row>
    <row r="97" spans="1:12" s="33" customFormat="1" ht="14.25">
      <c r="A97" s="61" t="s">
        <v>27</v>
      </c>
      <c r="B97" s="62" t="s">
        <v>19</v>
      </c>
      <c r="C97" s="62"/>
      <c r="D97" s="62"/>
      <c r="E97" s="62"/>
      <c r="F97" s="62"/>
      <c r="G97" s="63">
        <f>G98+G107+G116+G134+G141</f>
        <v>121588.81400000001</v>
      </c>
      <c r="H97" s="63">
        <f>H98+H107+H116+H134+H141</f>
        <v>117041.21800000001</v>
      </c>
      <c r="I97" s="32">
        <f>G97-G106</f>
        <v>80245.499000000011</v>
      </c>
      <c r="K97" s="32"/>
      <c r="L97" s="32"/>
    </row>
    <row r="98" spans="1:12" s="33" customFormat="1">
      <c r="A98" s="64" t="s">
        <v>28</v>
      </c>
      <c r="B98" s="65" t="s">
        <v>19</v>
      </c>
      <c r="C98" s="65" t="s">
        <v>8</v>
      </c>
      <c r="D98" s="62"/>
      <c r="E98" s="62"/>
      <c r="F98" s="62"/>
      <c r="G98" s="66">
        <f>G99+G104</f>
        <v>42743.315000000002</v>
      </c>
      <c r="H98" s="66">
        <f>H99+H104</f>
        <v>42743.315000000002</v>
      </c>
      <c r="I98" s="32"/>
      <c r="J98" s="32"/>
    </row>
    <row r="99" spans="1:12" s="33" customFormat="1">
      <c r="A99" s="67" t="s">
        <v>151</v>
      </c>
      <c r="B99" s="65" t="s">
        <v>19</v>
      </c>
      <c r="C99" s="65" t="s">
        <v>8</v>
      </c>
      <c r="D99" s="65" t="s">
        <v>119</v>
      </c>
      <c r="E99" s="65"/>
      <c r="F99" s="65"/>
      <c r="G99" s="66">
        <f>G100</f>
        <v>1400</v>
      </c>
      <c r="H99" s="66">
        <f>H100</f>
        <v>1400</v>
      </c>
    </row>
    <row r="100" spans="1:12" s="33" customFormat="1">
      <c r="A100" s="70" t="s">
        <v>86</v>
      </c>
      <c r="B100" s="65" t="s">
        <v>19</v>
      </c>
      <c r="C100" s="65" t="s">
        <v>8</v>
      </c>
      <c r="D100" s="65" t="s">
        <v>87</v>
      </c>
      <c r="E100" s="65"/>
      <c r="F100" s="65"/>
      <c r="G100" s="66">
        <f>G101+G102+G103</f>
        <v>1400</v>
      </c>
      <c r="H100" s="66">
        <f>H101+H102+H103</f>
        <v>1400</v>
      </c>
    </row>
    <row r="101" spans="1:12" s="33" customFormat="1" ht="30">
      <c r="A101" s="67" t="s">
        <v>139</v>
      </c>
      <c r="B101" s="65" t="s">
        <v>19</v>
      </c>
      <c r="C101" s="65" t="s">
        <v>8</v>
      </c>
      <c r="D101" s="65" t="s">
        <v>87</v>
      </c>
      <c r="E101" s="65" t="s">
        <v>134</v>
      </c>
      <c r="F101" s="65"/>
      <c r="G101" s="66">
        <f>'ВСР 2015-16'!H108</f>
        <v>1400</v>
      </c>
      <c r="H101" s="66">
        <f>'ВСР 2015-16'!I108</f>
        <v>1400</v>
      </c>
    </row>
    <row r="102" spans="1:12" s="33" customFormat="1" ht="45" hidden="1">
      <c r="A102" s="67" t="s">
        <v>142</v>
      </c>
      <c r="B102" s="65" t="s">
        <v>19</v>
      </c>
      <c r="C102" s="65" t="s">
        <v>8</v>
      </c>
      <c r="D102" s="65" t="s">
        <v>87</v>
      </c>
      <c r="E102" s="65" t="s">
        <v>141</v>
      </c>
      <c r="F102" s="65"/>
      <c r="G102" s="66">
        <f>'ВСР 2015-16'!H109</f>
        <v>0</v>
      </c>
      <c r="H102" s="66">
        <f>'ВСР 2015-16'!I109</f>
        <v>0</v>
      </c>
    </row>
    <row r="103" spans="1:12" s="33" customFormat="1" hidden="1">
      <c r="A103" s="67" t="s">
        <v>136</v>
      </c>
      <c r="B103" s="65" t="s">
        <v>19</v>
      </c>
      <c r="C103" s="65" t="s">
        <v>8</v>
      </c>
      <c r="D103" s="65" t="s">
        <v>87</v>
      </c>
      <c r="E103" s="65" t="s">
        <v>135</v>
      </c>
      <c r="F103" s="65"/>
      <c r="G103" s="66">
        <f>'ВСР 2015-16'!H110</f>
        <v>0</v>
      </c>
      <c r="H103" s="66">
        <f>'ВСР 2015-16'!I110</f>
        <v>0</v>
      </c>
    </row>
    <row r="104" spans="1:12" s="33" customFormat="1">
      <c r="A104" s="67" t="s">
        <v>100</v>
      </c>
      <c r="B104" s="65" t="s">
        <v>19</v>
      </c>
      <c r="C104" s="65" t="s">
        <v>8</v>
      </c>
      <c r="D104" s="65" t="s">
        <v>124</v>
      </c>
      <c r="E104" s="65"/>
      <c r="F104" s="65"/>
      <c r="G104" s="66">
        <f>G105</f>
        <v>41343.315000000002</v>
      </c>
      <c r="H104" s="66">
        <f>H105</f>
        <v>41343.315000000002</v>
      </c>
    </row>
    <row r="105" spans="1:12" ht="60">
      <c r="A105" s="67" t="s">
        <v>146</v>
      </c>
      <c r="B105" s="65" t="s">
        <v>19</v>
      </c>
      <c r="C105" s="65" t="s">
        <v>8</v>
      </c>
      <c r="D105" s="65" t="s">
        <v>65</v>
      </c>
      <c r="E105" s="65"/>
      <c r="F105" s="65"/>
      <c r="G105" s="66">
        <f>G106</f>
        <v>41343.315000000002</v>
      </c>
      <c r="H105" s="66">
        <f>H106</f>
        <v>41343.315000000002</v>
      </c>
    </row>
    <row r="106" spans="1:12">
      <c r="A106" s="67" t="s">
        <v>100</v>
      </c>
      <c r="B106" s="65" t="s">
        <v>19</v>
      </c>
      <c r="C106" s="65" t="s">
        <v>8</v>
      </c>
      <c r="D106" s="65" t="s">
        <v>65</v>
      </c>
      <c r="E106" s="65" t="s">
        <v>12</v>
      </c>
      <c r="F106" s="65"/>
      <c r="G106" s="66">
        <f>'ВСР 2015-16'!H113</f>
        <v>41343.315000000002</v>
      </c>
      <c r="H106" s="66">
        <f>'ВСР 2015-16'!I113</f>
        <v>41343.315000000002</v>
      </c>
    </row>
    <row r="107" spans="1:12" hidden="1">
      <c r="A107" s="64" t="s">
        <v>29</v>
      </c>
      <c r="B107" s="65" t="s">
        <v>19</v>
      </c>
      <c r="C107" s="65" t="s">
        <v>9</v>
      </c>
      <c r="D107" s="65"/>
      <c r="E107" s="65"/>
      <c r="F107" s="65"/>
      <c r="G107" s="66">
        <f>G108+G112</f>
        <v>0</v>
      </c>
      <c r="H107" s="66">
        <f>H108+H112</f>
        <v>0</v>
      </c>
    </row>
    <row r="108" spans="1:12" ht="45" hidden="1">
      <c r="A108" s="64" t="s">
        <v>118</v>
      </c>
      <c r="B108" s="65" t="s">
        <v>19</v>
      </c>
      <c r="C108" s="65" t="s">
        <v>9</v>
      </c>
      <c r="D108" s="65" t="s">
        <v>117</v>
      </c>
      <c r="E108" s="65"/>
      <c r="F108" s="65"/>
      <c r="G108" s="66">
        <f>G109</f>
        <v>0</v>
      </c>
      <c r="H108" s="66">
        <f>H109</f>
        <v>0</v>
      </c>
    </row>
    <row r="109" spans="1:12" ht="45" hidden="1">
      <c r="A109" s="64" t="s">
        <v>115</v>
      </c>
      <c r="B109" s="65" t="s">
        <v>19</v>
      </c>
      <c r="C109" s="65" t="s">
        <v>9</v>
      </c>
      <c r="D109" s="65" t="s">
        <v>116</v>
      </c>
      <c r="E109" s="65"/>
      <c r="F109" s="65"/>
      <c r="G109" s="66">
        <f>G110+G111</f>
        <v>0</v>
      </c>
      <c r="H109" s="66">
        <f>H110+H111</f>
        <v>0</v>
      </c>
    </row>
    <row r="110" spans="1:12" s="33" customFormat="1" ht="30" hidden="1">
      <c r="A110" s="67" t="s">
        <v>139</v>
      </c>
      <c r="B110" s="65" t="s">
        <v>19</v>
      </c>
      <c r="C110" s="65" t="s">
        <v>9</v>
      </c>
      <c r="D110" s="65" t="s">
        <v>116</v>
      </c>
      <c r="E110" s="65" t="s">
        <v>134</v>
      </c>
      <c r="F110" s="65"/>
      <c r="G110" s="66">
        <f>'ВСР 2015-16'!H117</f>
        <v>0</v>
      </c>
      <c r="H110" s="66">
        <f>'ВСР 2015-16'!I117</f>
        <v>0</v>
      </c>
    </row>
    <row r="111" spans="1:12" s="33" customFormat="1" ht="45" hidden="1">
      <c r="A111" s="67" t="s">
        <v>142</v>
      </c>
      <c r="B111" s="65" t="s">
        <v>19</v>
      </c>
      <c r="C111" s="65" t="s">
        <v>9</v>
      </c>
      <c r="D111" s="65" t="s">
        <v>116</v>
      </c>
      <c r="E111" s="65" t="s">
        <v>141</v>
      </c>
      <c r="F111" s="65"/>
      <c r="G111" s="66">
        <f>'ВСР 2015-16'!H118</f>
        <v>0</v>
      </c>
      <c r="H111" s="66">
        <f>'ВСР 2015-16'!I118</f>
        <v>0</v>
      </c>
    </row>
    <row r="112" spans="1:12" hidden="1">
      <c r="A112" s="64" t="s">
        <v>30</v>
      </c>
      <c r="B112" s="65" t="s">
        <v>19</v>
      </c>
      <c r="C112" s="65" t="s">
        <v>9</v>
      </c>
      <c r="D112" s="65" t="s">
        <v>31</v>
      </c>
      <c r="E112" s="65"/>
      <c r="F112" s="65"/>
      <c r="G112" s="66">
        <f>G113</f>
        <v>0</v>
      </c>
      <c r="H112" s="66">
        <f>H113</f>
        <v>0</v>
      </c>
    </row>
    <row r="113" spans="1:8" hidden="1">
      <c r="A113" s="64" t="s">
        <v>32</v>
      </c>
      <c r="B113" s="65" t="s">
        <v>19</v>
      </c>
      <c r="C113" s="65" t="s">
        <v>9</v>
      </c>
      <c r="D113" s="65" t="s">
        <v>33</v>
      </c>
      <c r="E113" s="65"/>
      <c r="F113" s="65"/>
      <c r="G113" s="66">
        <f>G114+G115</f>
        <v>0</v>
      </c>
      <c r="H113" s="66">
        <f>H114+H115</f>
        <v>0</v>
      </c>
    </row>
    <row r="114" spans="1:8" ht="30" hidden="1">
      <c r="A114" s="67" t="s">
        <v>139</v>
      </c>
      <c r="B114" s="65" t="s">
        <v>19</v>
      </c>
      <c r="C114" s="65" t="s">
        <v>9</v>
      </c>
      <c r="D114" s="65" t="s">
        <v>33</v>
      </c>
      <c r="E114" s="65" t="s">
        <v>134</v>
      </c>
      <c r="F114" s="65"/>
      <c r="G114" s="66">
        <f>'ВСР 2015-16'!H121</f>
        <v>0</v>
      </c>
      <c r="H114" s="66">
        <f>'ВСР 2015-16'!I121</f>
        <v>0</v>
      </c>
    </row>
    <row r="115" spans="1:8" hidden="1">
      <c r="A115" s="67" t="s">
        <v>136</v>
      </c>
      <c r="B115" s="65" t="s">
        <v>19</v>
      </c>
      <c r="C115" s="65" t="s">
        <v>9</v>
      </c>
      <c r="D115" s="65" t="s">
        <v>33</v>
      </c>
      <c r="E115" s="65" t="s">
        <v>135</v>
      </c>
      <c r="F115" s="65"/>
      <c r="G115" s="66">
        <f>'ВСР 2015-16'!H122</f>
        <v>0</v>
      </c>
      <c r="H115" s="66">
        <f>'ВСР 2015-16'!I122</f>
        <v>0</v>
      </c>
    </row>
    <row r="116" spans="1:8">
      <c r="A116" s="64" t="s">
        <v>44</v>
      </c>
      <c r="B116" s="69" t="s">
        <v>19</v>
      </c>
      <c r="C116" s="69" t="s">
        <v>14</v>
      </c>
      <c r="D116" s="65"/>
      <c r="E116" s="73"/>
      <c r="F116" s="73"/>
      <c r="G116" s="66">
        <f>G117+G122</f>
        <v>78845.499000000011</v>
      </c>
      <c r="H116" s="66">
        <f>H117+H122</f>
        <v>74297.903000000006</v>
      </c>
    </row>
    <row r="117" spans="1:8" ht="29.25" hidden="1" customHeight="1">
      <c r="A117" s="67" t="s">
        <v>88</v>
      </c>
      <c r="B117" s="65" t="s">
        <v>19</v>
      </c>
      <c r="C117" s="65" t="s">
        <v>14</v>
      </c>
      <c r="D117" s="65" t="s">
        <v>84</v>
      </c>
      <c r="E117" s="65"/>
      <c r="F117" s="65"/>
      <c r="G117" s="68">
        <f>G118</f>
        <v>0</v>
      </c>
      <c r="H117" s="68">
        <f>H118</f>
        <v>0</v>
      </c>
    </row>
    <row r="118" spans="1:8" hidden="1">
      <c r="A118" s="67" t="s">
        <v>113</v>
      </c>
      <c r="B118" s="65" t="s">
        <v>19</v>
      </c>
      <c r="C118" s="65" t="s">
        <v>14</v>
      </c>
      <c r="D118" s="65" t="s">
        <v>112</v>
      </c>
      <c r="E118" s="65"/>
      <c r="F118" s="65"/>
      <c r="G118" s="68">
        <f>G119+G120+G121</f>
        <v>0</v>
      </c>
      <c r="H118" s="68">
        <f>H119+H120+H121</f>
        <v>0</v>
      </c>
    </row>
    <row r="119" spans="1:8" ht="30" hidden="1">
      <c r="A119" s="67" t="s">
        <v>139</v>
      </c>
      <c r="B119" s="65" t="s">
        <v>19</v>
      </c>
      <c r="C119" s="65" t="s">
        <v>14</v>
      </c>
      <c r="D119" s="65" t="s">
        <v>112</v>
      </c>
      <c r="E119" s="65" t="s">
        <v>134</v>
      </c>
      <c r="F119" s="65"/>
      <c r="G119" s="68">
        <f>'ВСР 2015-16'!H126</f>
        <v>0</v>
      </c>
      <c r="H119" s="68">
        <f>'ВСР 2015-16'!I126</f>
        <v>0</v>
      </c>
    </row>
    <row r="120" spans="1:8" ht="45" hidden="1">
      <c r="A120" s="67" t="s">
        <v>142</v>
      </c>
      <c r="B120" s="65" t="s">
        <v>19</v>
      </c>
      <c r="C120" s="65" t="s">
        <v>14</v>
      </c>
      <c r="D120" s="65" t="s">
        <v>112</v>
      </c>
      <c r="E120" s="65" t="s">
        <v>141</v>
      </c>
      <c r="F120" s="65"/>
      <c r="G120" s="68">
        <f>'ВСР 2015-16'!H127</f>
        <v>0</v>
      </c>
      <c r="H120" s="68">
        <f>'ВСР 2015-16'!I127</f>
        <v>0</v>
      </c>
    </row>
    <row r="121" spans="1:8" hidden="1">
      <c r="A121" s="67" t="s">
        <v>136</v>
      </c>
      <c r="B121" s="65" t="s">
        <v>19</v>
      </c>
      <c r="C121" s="65" t="s">
        <v>14</v>
      </c>
      <c r="D121" s="65" t="s">
        <v>112</v>
      </c>
      <c r="E121" s="65" t="s">
        <v>135</v>
      </c>
      <c r="F121" s="65"/>
      <c r="G121" s="68">
        <f>'ВСР 2015-16'!H128</f>
        <v>0</v>
      </c>
      <c r="H121" s="68">
        <f>'ВСР 2015-16'!I128</f>
        <v>0</v>
      </c>
    </row>
    <row r="122" spans="1:8">
      <c r="A122" s="64" t="s">
        <v>44</v>
      </c>
      <c r="B122" s="65" t="s">
        <v>19</v>
      </c>
      <c r="C122" s="65" t="s">
        <v>14</v>
      </c>
      <c r="D122" s="65" t="s">
        <v>45</v>
      </c>
      <c r="E122" s="69"/>
      <c r="F122" s="69"/>
      <c r="G122" s="66">
        <f>G123+G125+G127+G129+G131</f>
        <v>78845.499000000011</v>
      </c>
      <c r="H122" s="66">
        <f>H123+H125+H127+H129+H131</f>
        <v>74297.903000000006</v>
      </c>
    </row>
    <row r="123" spans="1:8">
      <c r="A123" s="64" t="s">
        <v>46</v>
      </c>
      <c r="B123" s="65" t="s">
        <v>19</v>
      </c>
      <c r="C123" s="65" t="s">
        <v>14</v>
      </c>
      <c r="D123" s="65" t="s">
        <v>47</v>
      </c>
      <c r="E123" s="69"/>
      <c r="F123" s="69"/>
      <c r="G123" s="66">
        <f>G124</f>
        <v>25247.008000000002</v>
      </c>
      <c r="H123" s="66">
        <f>H124</f>
        <v>27719.253000000001</v>
      </c>
    </row>
    <row r="124" spans="1:8" ht="30">
      <c r="A124" s="67" t="s">
        <v>139</v>
      </c>
      <c r="B124" s="65" t="s">
        <v>19</v>
      </c>
      <c r="C124" s="65" t="s">
        <v>14</v>
      </c>
      <c r="D124" s="65" t="s">
        <v>47</v>
      </c>
      <c r="E124" s="69" t="s">
        <v>134</v>
      </c>
      <c r="F124" s="69"/>
      <c r="G124" s="66">
        <f>'ВСР 2015-16'!H131</f>
        <v>25247.008000000002</v>
      </c>
      <c r="H124" s="66">
        <f>'ВСР 2015-16'!I131</f>
        <v>27719.253000000001</v>
      </c>
    </row>
    <row r="125" spans="1:8" ht="45" customHeight="1">
      <c r="A125" s="67" t="s">
        <v>64</v>
      </c>
      <c r="B125" s="65" t="s">
        <v>19</v>
      </c>
      <c r="C125" s="65" t="s">
        <v>14</v>
      </c>
      <c r="D125" s="65" t="s">
        <v>48</v>
      </c>
      <c r="E125" s="69"/>
      <c r="F125" s="69"/>
      <c r="G125" s="66">
        <f>G126</f>
        <v>10549.47</v>
      </c>
      <c r="H125" s="66">
        <f>H126</f>
        <v>10549.47</v>
      </c>
    </row>
    <row r="126" spans="1:8" ht="30">
      <c r="A126" s="67" t="s">
        <v>139</v>
      </c>
      <c r="B126" s="65" t="s">
        <v>19</v>
      </c>
      <c r="C126" s="65" t="s">
        <v>14</v>
      </c>
      <c r="D126" s="65" t="s">
        <v>48</v>
      </c>
      <c r="E126" s="69" t="s">
        <v>134</v>
      </c>
      <c r="F126" s="69"/>
      <c r="G126" s="66">
        <f>'ВСР 2015-16'!H133</f>
        <v>10549.47</v>
      </c>
      <c r="H126" s="66">
        <f>'ВСР 2015-16'!I133</f>
        <v>10549.47</v>
      </c>
    </row>
    <row r="127" spans="1:8">
      <c r="A127" s="64" t="s">
        <v>49</v>
      </c>
      <c r="B127" s="69" t="s">
        <v>19</v>
      </c>
      <c r="C127" s="69" t="s">
        <v>14</v>
      </c>
      <c r="D127" s="65" t="s">
        <v>50</v>
      </c>
      <c r="E127" s="69"/>
      <c r="F127" s="69"/>
      <c r="G127" s="66">
        <f>G128</f>
        <v>6695.5</v>
      </c>
      <c r="H127" s="66">
        <f>H128</f>
        <v>6695.5</v>
      </c>
    </row>
    <row r="128" spans="1:8" ht="30">
      <c r="A128" s="67" t="s">
        <v>139</v>
      </c>
      <c r="B128" s="65" t="s">
        <v>19</v>
      </c>
      <c r="C128" s="65" t="s">
        <v>14</v>
      </c>
      <c r="D128" s="65" t="s">
        <v>50</v>
      </c>
      <c r="E128" s="69" t="s">
        <v>134</v>
      </c>
      <c r="F128" s="69"/>
      <c r="G128" s="66">
        <f>'ВСР 2015-16'!H135</f>
        <v>6695.5</v>
      </c>
      <c r="H128" s="66">
        <f>'ВСР 2015-16'!I135</f>
        <v>6695.5</v>
      </c>
    </row>
    <row r="129" spans="1:8">
      <c r="A129" s="64" t="s">
        <v>51</v>
      </c>
      <c r="B129" s="69" t="s">
        <v>19</v>
      </c>
      <c r="C129" s="69" t="s">
        <v>14</v>
      </c>
      <c r="D129" s="65" t="s">
        <v>52</v>
      </c>
      <c r="E129" s="69"/>
      <c r="F129" s="69"/>
      <c r="G129" s="66">
        <f>G130</f>
        <v>140</v>
      </c>
      <c r="H129" s="66">
        <f>H130</f>
        <v>140</v>
      </c>
    </row>
    <row r="130" spans="1:8" ht="30">
      <c r="A130" s="67" t="s">
        <v>139</v>
      </c>
      <c r="B130" s="69" t="s">
        <v>19</v>
      </c>
      <c r="C130" s="69" t="s">
        <v>14</v>
      </c>
      <c r="D130" s="65" t="s">
        <v>52</v>
      </c>
      <c r="E130" s="69" t="s">
        <v>134</v>
      </c>
      <c r="F130" s="69"/>
      <c r="G130" s="66">
        <f>'ВСР 2015-16'!H137</f>
        <v>140</v>
      </c>
      <c r="H130" s="66">
        <f>'ВСР 2015-16'!I137</f>
        <v>140</v>
      </c>
    </row>
    <row r="131" spans="1:8" ht="30">
      <c r="A131" s="67" t="s">
        <v>53</v>
      </c>
      <c r="B131" s="69" t="s">
        <v>19</v>
      </c>
      <c r="C131" s="69" t="s">
        <v>14</v>
      </c>
      <c r="D131" s="65" t="s">
        <v>54</v>
      </c>
      <c r="E131" s="69"/>
      <c r="F131" s="69"/>
      <c r="G131" s="66">
        <f>G132+G133</f>
        <v>36213.521000000001</v>
      </c>
      <c r="H131" s="66">
        <f>H132+H133</f>
        <v>29193.680000000008</v>
      </c>
    </row>
    <row r="132" spans="1:8" ht="30">
      <c r="A132" s="67" t="s">
        <v>139</v>
      </c>
      <c r="B132" s="69" t="s">
        <v>19</v>
      </c>
      <c r="C132" s="69" t="s">
        <v>14</v>
      </c>
      <c r="D132" s="73">
        <v>6000500</v>
      </c>
      <c r="E132" s="73">
        <v>200</v>
      </c>
      <c r="F132" s="73"/>
      <c r="G132" s="66">
        <f>'ВСР 2015-16'!H139</f>
        <v>36213.521000000001</v>
      </c>
      <c r="H132" s="66">
        <f>'ВСР 2015-16'!I139</f>
        <v>29193.680000000008</v>
      </c>
    </row>
    <row r="133" spans="1:8" hidden="1">
      <c r="A133" s="67" t="s">
        <v>136</v>
      </c>
      <c r="B133" s="69" t="s">
        <v>19</v>
      </c>
      <c r="C133" s="69" t="s">
        <v>14</v>
      </c>
      <c r="D133" s="73">
        <v>6000500</v>
      </c>
      <c r="E133" s="73">
        <v>800</v>
      </c>
      <c r="F133" s="73"/>
      <c r="G133" s="66">
        <f>'ВСР 2015-16'!H140</f>
        <v>0</v>
      </c>
      <c r="H133" s="66">
        <f>'ВСР 2015-16'!I140</f>
        <v>0</v>
      </c>
    </row>
    <row r="134" spans="1:8" ht="30" hidden="1">
      <c r="A134" s="64" t="s">
        <v>104</v>
      </c>
      <c r="B134" s="65" t="s">
        <v>19</v>
      </c>
      <c r="C134" s="65" t="s">
        <v>19</v>
      </c>
      <c r="D134" s="65"/>
      <c r="E134" s="65"/>
      <c r="F134" s="65"/>
      <c r="G134" s="66">
        <f>G135</f>
        <v>0</v>
      </c>
      <c r="H134" s="66">
        <f>H135</f>
        <v>0</v>
      </c>
    </row>
    <row r="135" spans="1:8" ht="29.25" hidden="1" customHeight="1">
      <c r="A135" s="67" t="s">
        <v>88</v>
      </c>
      <c r="B135" s="65" t="s">
        <v>19</v>
      </c>
      <c r="C135" s="65" t="s">
        <v>19</v>
      </c>
      <c r="D135" s="65" t="s">
        <v>84</v>
      </c>
      <c r="E135" s="65"/>
      <c r="F135" s="65"/>
      <c r="G135" s="68">
        <f>G136</f>
        <v>0</v>
      </c>
      <c r="H135" s="68">
        <f>H136</f>
        <v>0</v>
      </c>
    </row>
    <row r="136" spans="1:8" hidden="1">
      <c r="A136" s="67" t="s">
        <v>113</v>
      </c>
      <c r="B136" s="65" t="s">
        <v>19</v>
      </c>
      <c r="C136" s="65" t="s">
        <v>19</v>
      </c>
      <c r="D136" s="65" t="s">
        <v>112</v>
      </c>
      <c r="E136" s="65"/>
      <c r="F136" s="65"/>
      <c r="G136" s="68">
        <f>G137+G138+G139+G140</f>
        <v>0</v>
      </c>
      <c r="H136" s="68">
        <f>H137+H138+H139+H140</f>
        <v>0</v>
      </c>
    </row>
    <row r="137" spans="1:8" ht="30" hidden="1">
      <c r="A137" s="67" t="s">
        <v>139</v>
      </c>
      <c r="B137" s="65" t="s">
        <v>19</v>
      </c>
      <c r="C137" s="65" t="s">
        <v>19</v>
      </c>
      <c r="D137" s="65" t="s">
        <v>112</v>
      </c>
      <c r="E137" s="65" t="s">
        <v>134</v>
      </c>
      <c r="F137" s="65"/>
      <c r="G137" s="68">
        <f>'ВСР 2015-16'!H144</f>
        <v>0</v>
      </c>
      <c r="H137" s="68">
        <f>'ВСР 2015-16'!I144</f>
        <v>0</v>
      </c>
    </row>
    <row r="138" spans="1:8" ht="45" hidden="1">
      <c r="A138" s="67" t="s">
        <v>142</v>
      </c>
      <c r="B138" s="65" t="s">
        <v>19</v>
      </c>
      <c r="C138" s="65" t="s">
        <v>19</v>
      </c>
      <c r="D138" s="65" t="s">
        <v>112</v>
      </c>
      <c r="E138" s="65" t="s">
        <v>141</v>
      </c>
      <c r="F138" s="65"/>
      <c r="G138" s="68">
        <f>'ВСР 2015-16'!H145</f>
        <v>0</v>
      </c>
      <c r="H138" s="68">
        <f>'ВСР 2015-16'!I145</f>
        <v>0</v>
      </c>
    </row>
    <row r="139" spans="1:8" ht="30" hidden="1">
      <c r="A139" s="67" t="s">
        <v>150</v>
      </c>
      <c r="B139" s="65" t="s">
        <v>19</v>
      </c>
      <c r="C139" s="65" t="s">
        <v>19</v>
      </c>
      <c r="D139" s="65" t="s">
        <v>112</v>
      </c>
      <c r="E139" s="65" t="s">
        <v>143</v>
      </c>
      <c r="F139" s="65"/>
      <c r="G139" s="68">
        <f>'ВСР 2015-16'!H146</f>
        <v>0</v>
      </c>
      <c r="H139" s="68">
        <f>'ВСР 2015-16'!I146</f>
        <v>0</v>
      </c>
    </row>
    <row r="140" spans="1:8" hidden="1">
      <c r="A140" s="67" t="s">
        <v>136</v>
      </c>
      <c r="B140" s="65" t="s">
        <v>19</v>
      </c>
      <c r="C140" s="65" t="s">
        <v>19</v>
      </c>
      <c r="D140" s="65" t="s">
        <v>112</v>
      </c>
      <c r="E140" s="65" t="s">
        <v>135</v>
      </c>
      <c r="F140" s="65"/>
      <c r="G140" s="68">
        <f>'ВСР 2015-16'!H147</f>
        <v>0</v>
      </c>
      <c r="H140" s="68">
        <f>'ВСР 2015-16'!I147</f>
        <v>0</v>
      </c>
    </row>
    <row r="141" spans="1:8" hidden="1">
      <c r="A141" s="67" t="s">
        <v>27</v>
      </c>
      <c r="B141" s="65" t="s">
        <v>19</v>
      </c>
      <c r="C141" s="65"/>
      <c r="D141" s="65"/>
      <c r="E141" s="65"/>
      <c r="F141" s="65" t="s">
        <v>55</v>
      </c>
      <c r="G141" s="66">
        <f>G142+G148+G153</f>
        <v>0</v>
      </c>
      <c r="H141" s="66">
        <f>H142+H148+H153</f>
        <v>0</v>
      </c>
    </row>
    <row r="142" spans="1:8" s="33" customFormat="1" hidden="1">
      <c r="A142" s="64" t="s">
        <v>28</v>
      </c>
      <c r="B142" s="65" t="s">
        <v>19</v>
      </c>
      <c r="C142" s="65" t="s">
        <v>8</v>
      </c>
      <c r="D142" s="62"/>
      <c r="E142" s="62"/>
      <c r="F142" s="65" t="s">
        <v>55</v>
      </c>
      <c r="G142" s="66">
        <f>G143</f>
        <v>0</v>
      </c>
      <c r="H142" s="66">
        <f>H143</f>
        <v>0</v>
      </c>
    </row>
    <row r="143" spans="1:8" s="33" customFormat="1" hidden="1">
      <c r="A143" s="67" t="s">
        <v>151</v>
      </c>
      <c r="B143" s="65" t="s">
        <v>19</v>
      </c>
      <c r="C143" s="65" t="s">
        <v>8</v>
      </c>
      <c r="D143" s="65" t="s">
        <v>119</v>
      </c>
      <c r="E143" s="65"/>
      <c r="F143" s="65" t="s">
        <v>55</v>
      </c>
      <c r="G143" s="66">
        <f>G144</f>
        <v>0</v>
      </c>
      <c r="H143" s="66">
        <f>H144</f>
        <v>0</v>
      </c>
    </row>
    <row r="144" spans="1:8" s="33" customFormat="1" hidden="1">
      <c r="A144" s="70" t="s">
        <v>86</v>
      </c>
      <c r="B144" s="65" t="s">
        <v>19</v>
      </c>
      <c r="C144" s="65" t="s">
        <v>8</v>
      </c>
      <c r="D144" s="65" t="s">
        <v>87</v>
      </c>
      <c r="E144" s="65"/>
      <c r="F144" s="65" t="s">
        <v>55</v>
      </c>
      <c r="G144" s="66">
        <f>G145+G146+G147</f>
        <v>0</v>
      </c>
      <c r="H144" s="66">
        <f>H145+H146+H147</f>
        <v>0</v>
      </c>
    </row>
    <row r="145" spans="1:8" s="33" customFormat="1" ht="30" hidden="1">
      <c r="A145" s="67" t="s">
        <v>139</v>
      </c>
      <c r="B145" s="65" t="s">
        <v>19</v>
      </c>
      <c r="C145" s="65" t="s">
        <v>8</v>
      </c>
      <c r="D145" s="65" t="s">
        <v>87</v>
      </c>
      <c r="E145" s="65" t="s">
        <v>134</v>
      </c>
      <c r="F145" s="65" t="s">
        <v>55</v>
      </c>
      <c r="G145" s="66">
        <f>'ВСР 2015-16'!H152</f>
        <v>0</v>
      </c>
      <c r="H145" s="66">
        <f>'ВСР 2015-16'!I152</f>
        <v>0</v>
      </c>
    </row>
    <row r="146" spans="1:8" s="33" customFormat="1" ht="45" hidden="1">
      <c r="A146" s="67" t="s">
        <v>142</v>
      </c>
      <c r="B146" s="65" t="s">
        <v>19</v>
      </c>
      <c r="C146" s="65" t="s">
        <v>8</v>
      </c>
      <c r="D146" s="65" t="s">
        <v>87</v>
      </c>
      <c r="E146" s="65" t="s">
        <v>141</v>
      </c>
      <c r="F146" s="65" t="s">
        <v>55</v>
      </c>
      <c r="G146" s="66">
        <f>'ВСР 2015-16'!H153</f>
        <v>0</v>
      </c>
      <c r="H146" s="66">
        <f>'ВСР 2015-16'!I153</f>
        <v>0</v>
      </c>
    </row>
    <row r="147" spans="1:8" s="33" customFormat="1" hidden="1">
      <c r="A147" s="67" t="s">
        <v>136</v>
      </c>
      <c r="B147" s="65" t="s">
        <v>19</v>
      </c>
      <c r="C147" s="65" t="s">
        <v>8</v>
      </c>
      <c r="D147" s="65" t="s">
        <v>87</v>
      </c>
      <c r="E147" s="65" t="s">
        <v>135</v>
      </c>
      <c r="F147" s="65" t="s">
        <v>55</v>
      </c>
      <c r="G147" s="66">
        <f>'ВСР 2015-16'!H154</f>
        <v>0</v>
      </c>
      <c r="H147" s="66">
        <f>'ВСР 2015-16'!I154</f>
        <v>0</v>
      </c>
    </row>
    <row r="148" spans="1:8" s="33" customFormat="1" hidden="1">
      <c r="A148" s="64" t="s">
        <v>29</v>
      </c>
      <c r="B148" s="65" t="s">
        <v>19</v>
      </c>
      <c r="C148" s="65" t="s">
        <v>9</v>
      </c>
      <c r="D148" s="65"/>
      <c r="E148" s="62"/>
      <c r="F148" s="65"/>
      <c r="G148" s="66">
        <f>G149</f>
        <v>0</v>
      </c>
      <c r="H148" s="66">
        <f>H149</f>
        <v>0</v>
      </c>
    </row>
    <row r="149" spans="1:8" hidden="1">
      <c r="A149" s="64" t="s">
        <v>30</v>
      </c>
      <c r="B149" s="65" t="s">
        <v>19</v>
      </c>
      <c r="C149" s="65" t="s">
        <v>9</v>
      </c>
      <c r="D149" s="65" t="s">
        <v>31</v>
      </c>
      <c r="E149" s="65"/>
      <c r="F149" s="65" t="s">
        <v>55</v>
      </c>
      <c r="G149" s="66">
        <f>G150</f>
        <v>0</v>
      </c>
      <c r="H149" s="66">
        <f>H150</f>
        <v>0</v>
      </c>
    </row>
    <row r="150" spans="1:8" hidden="1">
      <c r="A150" s="64" t="s">
        <v>32</v>
      </c>
      <c r="B150" s="65" t="s">
        <v>19</v>
      </c>
      <c r="C150" s="65" t="s">
        <v>9</v>
      </c>
      <c r="D150" s="65" t="s">
        <v>33</v>
      </c>
      <c r="E150" s="65"/>
      <c r="F150" s="65" t="s">
        <v>55</v>
      </c>
      <c r="G150" s="66">
        <f>G151+G152</f>
        <v>0</v>
      </c>
      <c r="H150" s="66">
        <f>H151+H152</f>
        <v>0</v>
      </c>
    </row>
    <row r="151" spans="1:8" ht="30" hidden="1">
      <c r="A151" s="67" t="s">
        <v>139</v>
      </c>
      <c r="B151" s="65" t="s">
        <v>19</v>
      </c>
      <c r="C151" s="65" t="s">
        <v>9</v>
      </c>
      <c r="D151" s="65" t="s">
        <v>33</v>
      </c>
      <c r="E151" s="65" t="s">
        <v>134</v>
      </c>
      <c r="F151" s="65" t="s">
        <v>55</v>
      </c>
      <c r="G151" s="66">
        <f>'ВСР 2015-16'!H158</f>
        <v>0</v>
      </c>
      <c r="H151" s="66">
        <f>'ВСР 2015-16'!I158</f>
        <v>0</v>
      </c>
    </row>
    <row r="152" spans="1:8" hidden="1">
      <c r="A152" s="67" t="s">
        <v>136</v>
      </c>
      <c r="B152" s="65" t="s">
        <v>19</v>
      </c>
      <c r="C152" s="65" t="s">
        <v>9</v>
      </c>
      <c r="D152" s="65" t="s">
        <v>33</v>
      </c>
      <c r="E152" s="65" t="s">
        <v>135</v>
      </c>
      <c r="F152" s="65" t="s">
        <v>55</v>
      </c>
      <c r="G152" s="66">
        <f>'ВСР 2015-16'!H159</f>
        <v>0</v>
      </c>
      <c r="H152" s="66">
        <f>'ВСР 2015-16'!I159</f>
        <v>0</v>
      </c>
    </row>
    <row r="153" spans="1:8" hidden="1">
      <c r="A153" s="64" t="s">
        <v>44</v>
      </c>
      <c r="B153" s="69" t="s">
        <v>19</v>
      </c>
      <c r="C153" s="69" t="s">
        <v>14</v>
      </c>
      <c r="D153" s="65"/>
      <c r="E153" s="73"/>
      <c r="F153" s="65" t="s">
        <v>55</v>
      </c>
      <c r="G153" s="66">
        <f>G154</f>
        <v>0</v>
      </c>
      <c r="H153" s="66">
        <f>H154</f>
        <v>0</v>
      </c>
    </row>
    <row r="154" spans="1:8" hidden="1">
      <c r="A154" s="64" t="s">
        <v>44</v>
      </c>
      <c r="B154" s="65" t="s">
        <v>19</v>
      </c>
      <c r="C154" s="65" t="s">
        <v>14</v>
      </c>
      <c r="D154" s="65" t="s">
        <v>45</v>
      </c>
      <c r="E154" s="69"/>
      <c r="F154" s="65" t="s">
        <v>55</v>
      </c>
      <c r="G154" s="66">
        <f>G155+G157</f>
        <v>0</v>
      </c>
      <c r="H154" s="66">
        <f>H155+H157</f>
        <v>0</v>
      </c>
    </row>
    <row r="155" spans="1:8" hidden="1">
      <c r="A155" s="64" t="s">
        <v>46</v>
      </c>
      <c r="B155" s="65" t="s">
        <v>19</v>
      </c>
      <c r="C155" s="65" t="s">
        <v>14</v>
      </c>
      <c r="D155" s="65" t="s">
        <v>47</v>
      </c>
      <c r="E155" s="69"/>
      <c r="F155" s="65" t="s">
        <v>55</v>
      </c>
      <c r="G155" s="66">
        <f>G156</f>
        <v>0</v>
      </c>
      <c r="H155" s="66">
        <f>H156</f>
        <v>0</v>
      </c>
    </row>
    <row r="156" spans="1:8" ht="30" hidden="1">
      <c r="A156" s="67" t="s">
        <v>139</v>
      </c>
      <c r="B156" s="65" t="s">
        <v>19</v>
      </c>
      <c r="C156" s="65" t="s">
        <v>14</v>
      </c>
      <c r="D156" s="65" t="s">
        <v>47</v>
      </c>
      <c r="E156" s="69" t="s">
        <v>134</v>
      </c>
      <c r="F156" s="65" t="s">
        <v>55</v>
      </c>
      <c r="G156" s="66">
        <f>'ВСР 2015-16'!H163</f>
        <v>0</v>
      </c>
      <c r="H156" s="66">
        <f>'ВСР 2015-16'!I163</f>
        <v>0</v>
      </c>
    </row>
    <row r="157" spans="1:8" ht="30" hidden="1">
      <c r="A157" s="67" t="s">
        <v>53</v>
      </c>
      <c r="B157" s="69" t="s">
        <v>19</v>
      </c>
      <c r="C157" s="69" t="s">
        <v>14</v>
      </c>
      <c r="D157" s="65" t="s">
        <v>54</v>
      </c>
      <c r="E157" s="69"/>
      <c r="F157" s="65" t="s">
        <v>55</v>
      </c>
      <c r="G157" s="66">
        <f>G158+G159</f>
        <v>0</v>
      </c>
      <c r="H157" s="66">
        <f>H158+H159</f>
        <v>0</v>
      </c>
    </row>
    <row r="158" spans="1:8" ht="30" hidden="1">
      <c r="A158" s="67" t="s">
        <v>139</v>
      </c>
      <c r="B158" s="69" t="s">
        <v>19</v>
      </c>
      <c r="C158" s="69" t="s">
        <v>14</v>
      </c>
      <c r="D158" s="73">
        <v>6000500</v>
      </c>
      <c r="E158" s="73">
        <v>200</v>
      </c>
      <c r="F158" s="65" t="s">
        <v>55</v>
      </c>
      <c r="G158" s="66">
        <f>'ВСР 2015-16'!H165</f>
        <v>0</v>
      </c>
      <c r="H158" s="66">
        <f>'ВСР 2015-16'!I165</f>
        <v>0</v>
      </c>
    </row>
    <row r="159" spans="1:8" hidden="1">
      <c r="A159" s="67" t="s">
        <v>136</v>
      </c>
      <c r="B159" s="69" t="s">
        <v>19</v>
      </c>
      <c r="C159" s="69" t="s">
        <v>14</v>
      </c>
      <c r="D159" s="73">
        <v>6000500</v>
      </c>
      <c r="E159" s="73">
        <v>800</v>
      </c>
      <c r="F159" s="65" t="s">
        <v>55</v>
      </c>
      <c r="G159" s="66">
        <f>'ВСР 2015-16'!H166</f>
        <v>0</v>
      </c>
      <c r="H159" s="66">
        <f>'ВСР 2015-16'!I166</f>
        <v>0</v>
      </c>
    </row>
    <row r="160" spans="1:8" hidden="1">
      <c r="A160" s="72" t="s">
        <v>76</v>
      </c>
      <c r="B160" s="62" t="s">
        <v>77</v>
      </c>
      <c r="C160" s="62"/>
      <c r="D160" s="62"/>
      <c r="E160" s="62"/>
      <c r="F160" s="73"/>
      <c r="G160" s="63">
        <f t="shared" ref="G160:H163" si="5">G161</f>
        <v>0</v>
      </c>
      <c r="H160" s="63">
        <f t="shared" si="5"/>
        <v>0</v>
      </c>
    </row>
    <row r="161" spans="1:8" ht="30" hidden="1">
      <c r="A161" s="67" t="s">
        <v>78</v>
      </c>
      <c r="B161" s="65" t="s">
        <v>77</v>
      </c>
      <c r="C161" s="65" t="s">
        <v>14</v>
      </c>
      <c r="D161" s="65"/>
      <c r="E161" s="65"/>
      <c r="F161" s="73"/>
      <c r="G161" s="66">
        <f t="shared" si="5"/>
        <v>0</v>
      </c>
      <c r="H161" s="66">
        <f t="shared" si="5"/>
        <v>0</v>
      </c>
    </row>
    <row r="162" spans="1:8" hidden="1">
      <c r="A162" s="67" t="s">
        <v>79</v>
      </c>
      <c r="B162" s="65" t="s">
        <v>77</v>
      </c>
      <c r="C162" s="65" t="s">
        <v>14</v>
      </c>
      <c r="D162" s="65" t="s">
        <v>80</v>
      </c>
      <c r="E162" s="65"/>
      <c r="F162" s="73"/>
      <c r="G162" s="66">
        <f t="shared" si="5"/>
        <v>0</v>
      </c>
      <c r="H162" s="66">
        <f t="shared" si="5"/>
        <v>0</v>
      </c>
    </row>
    <row r="163" spans="1:8" ht="31.5" hidden="1">
      <c r="A163" s="74" t="s">
        <v>81</v>
      </c>
      <c r="B163" s="65" t="s">
        <v>77</v>
      </c>
      <c r="C163" s="65" t="s">
        <v>14</v>
      </c>
      <c r="D163" s="65" t="s">
        <v>82</v>
      </c>
      <c r="E163" s="65"/>
      <c r="F163" s="73"/>
      <c r="G163" s="66">
        <f t="shared" si="5"/>
        <v>0</v>
      </c>
      <c r="H163" s="66">
        <f t="shared" si="5"/>
        <v>0</v>
      </c>
    </row>
    <row r="164" spans="1:8" ht="30" hidden="1">
      <c r="A164" s="67" t="s">
        <v>139</v>
      </c>
      <c r="B164" s="65" t="s">
        <v>77</v>
      </c>
      <c r="C164" s="65" t="s">
        <v>14</v>
      </c>
      <c r="D164" s="65" t="s">
        <v>82</v>
      </c>
      <c r="E164" s="65" t="s">
        <v>134</v>
      </c>
      <c r="F164" s="73"/>
      <c r="G164" s="66">
        <f>'ВСР 2015-16'!H171</f>
        <v>0</v>
      </c>
      <c r="H164" s="66">
        <f>'ВСР 2015-16'!I171</f>
        <v>0</v>
      </c>
    </row>
    <row r="165" spans="1:8" hidden="1">
      <c r="A165" s="72" t="s">
        <v>92</v>
      </c>
      <c r="B165" s="75" t="s">
        <v>94</v>
      </c>
      <c r="C165" s="75"/>
      <c r="D165" s="110"/>
      <c r="E165" s="110"/>
      <c r="F165" s="110"/>
      <c r="G165" s="115">
        <f t="shared" ref="G165:H167" si="6">G166</f>
        <v>0</v>
      </c>
      <c r="H165" s="115">
        <f t="shared" si="6"/>
        <v>0</v>
      </c>
    </row>
    <row r="166" spans="1:8" ht="30" hidden="1">
      <c r="A166" s="67" t="s">
        <v>93</v>
      </c>
      <c r="B166" s="69" t="s">
        <v>94</v>
      </c>
      <c r="C166" s="69" t="s">
        <v>19</v>
      </c>
      <c r="D166" s="73"/>
      <c r="E166" s="73"/>
      <c r="F166" s="73"/>
      <c r="G166" s="116">
        <f t="shared" si="6"/>
        <v>0</v>
      </c>
      <c r="H166" s="116">
        <f t="shared" si="6"/>
        <v>0</v>
      </c>
    </row>
    <row r="167" spans="1:8" ht="45" hidden="1">
      <c r="A167" s="67" t="s">
        <v>157</v>
      </c>
      <c r="B167" s="69" t="s">
        <v>94</v>
      </c>
      <c r="C167" s="69" t="s">
        <v>19</v>
      </c>
      <c r="D167" s="73">
        <v>5229910</v>
      </c>
      <c r="E167" s="73"/>
      <c r="F167" s="73"/>
      <c r="G167" s="116">
        <f t="shared" si="6"/>
        <v>0</v>
      </c>
      <c r="H167" s="116">
        <f t="shared" si="6"/>
        <v>0</v>
      </c>
    </row>
    <row r="168" spans="1:8" ht="30" hidden="1">
      <c r="A168" s="67" t="s">
        <v>139</v>
      </c>
      <c r="B168" s="69" t="s">
        <v>94</v>
      </c>
      <c r="C168" s="69" t="s">
        <v>19</v>
      </c>
      <c r="D168" s="73">
        <v>5229910</v>
      </c>
      <c r="E168" s="65" t="s">
        <v>134</v>
      </c>
      <c r="F168" s="73"/>
      <c r="G168" s="116">
        <f>'ВСР 2015-16'!H175</f>
        <v>0</v>
      </c>
      <c r="H168" s="116">
        <f>'ВСР 2015-16'!I175</f>
        <v>0</v>
      </c>
    </row>
    <row r="169" spans="1:8" s="33" customFormat="1" ht="28.5">
      <c r="A169" s="61" t="s">
        <v>34</v>
      </c>
      <c r="B169" s="62" t="s">
        <v>35</v>
      </c>
      <c r="C169" s="62"/>
      <c r="D169" s="62"/>
      <c r="E169" s="62"/>
      <c r="F169" s="62"/>
      <c r="G169" s="63">
        <f>G170</f>
        <v>69043.861999999994</v>
      </c>
      <c r="H169" s="63">
        <f>H170</f>
        <v>69687.255999999994</v>
      </c>
    </row>
    <row r="170" spans="1:8">
      <c r="A170" s="64" t="s">
        <v>36</v>
      </c>
      <c r="B170" s="65" t="s">
        <v>35</v>
      </c>
      <c r="C170" s="65" t="s">
        <v>8</v>
      </c>
      <c r="D170" s="65"/>
      <c r="E170" s="65"/>
      <c r="F170" s="65"/>
      <c r="G170" s="66">
        <f>G171+G174</f>
        <v>69043.861999999994</v>
      </c>
      <c r="H170" s="66">
        <f>H171+H174</f>
        <v>69687.255999999994</v>
      </c>
    </row>
    <row r="171" spans="1:8" ht="30" hidden="1">
      <c r="A171" s="67" t="s">
        <v>152</v>
      </c>
      <c r="B171" s="65" t="s">
        <v>35</v>
      </c>
      <c r="C171" s="65" t="s">
        <v>8</v>
      </c>
      <c r="D171" s="65" t="s">
        <v>121</v>
      </c>
      <c r="E171" s="65"/>
      <c r="F171" s="65"/>
      <c r="G171" s="66">
        <f>G172</f>
        <v>0</v>
      </c>
      <c r="H171" s="66">
        <f>H172</f>
        <v>0</v>
      </c>
    </row>
    <row r="172" spans="1:8" hidden="1">
      <c r="A172" s="67" t="s">
        <v>122</v>
      </c>
      <c r="B172" s="65" t="s">
        <v>35</v>
      </c>
      <c r="C172" s="65" t="s">
        <v>8</v>
      </c>
      <c r="D172" s="65" t="s">
        <v>123</v>
      </c>
      <c r="E172" s="65"/>
      <c r="F172" s="65"/>
      <c r="G172" s="66">
        <f>G173</f>
        <v>0</v>
      </c>
      <c r="H172" s="66">
        <f>H173</f>
        <v>0</v>
      </c>
    </row>
    <row r="173" spans="1:8" ht="30" hidden="1">
      <c r="A173" s="67" t="s">
        <v>139</v>
      </c>
      <c r="B173" s="65" t="s">
        <v>35</v>
      </c>
      <c r="C173" s="65" t="s">
        <v>8</v>
      </c>
      <c r="D173" s="65" t="s">
        <v>123</v>
      </c>
      <c r="E173" s="65" t="s">
        <v>134</v>
      </c>
      <c r="F173" s="65"/>
      <c r="G173" s="66">
        <f>'ВСР 2015-16'!H180</f>
        <v>0</v>
      </c>
      <c r="H173" s="66">
        <f>'ВСР 2015-16'!I180</f>
        <v>0</v>
      </c>
    </row>
    <row r="174" spans="1:8" s="39" customFormat="1">
      <c r="A174" s="67" t="s">
        <v>100</v>
      </c>
      <c r="B174" s="65" t="s">
        <v>35</v>
      </c>
      <c r="C174" s="65" t="s">
        <v>8</v>
      </c>
      <c r="D174" s="65" t="s">
        <v>124</v>
      </c>
      <c r="E174" s="65"/>
      <c r="F174" s="65"/>
      <c r="G174" s="66">
        <f>G175</f>
        <v>69043.861999999994</v>
      </c>
      <c r="H174" s="66">
        <f>H175</f>
        <v>69687.255999999994</v>
      </c>
    </row>
    <row r="175" spans="1:8" s="39" customFormat="1" ht="60">
      <c r="A175" s="67" t="s">
        <v>146</v>
      </c>
      <c r="B175" s="65" t="s">
        <v>35</v>
      </c>
      <c r="C175" s="65" t="s">
        <v>8</v>
      </c>
      <c r="D175" s="65" t="s">
        <v>65</v>
      </c>
      <c r="E175" s="65"/>
      <c r="F175" s="65"/>
      <c r="G175" s="66">
        <f>G176</f>
        <v>69043.861999999994</v>
      </c>
      <c r="H175" s="66">
        <f>H176</f>
        <v>69687.255999999994</v>
      </c>
    </row>
    <row r="176" spans="1:8">
      <c r="A176" s="67" t="s">
        <v>100</v>
      </c>
      <c r="B176" s="65" t="s">
        <v>35</v>
      </c>
      <c r="C176" s="65" t="s">
        <v>8</v>
      </c>
      <c r="D176" s="65" t="s">
        <v>65</v>
      </c>
      <c r="E176" s="65" t="s">
        <v>12</v>
      </c>
      <c r="F176" s="65"/>
      <c r="G176" s="66">
        <f>'ВСР 2015-16'!H183</f>
        <v>69043.861999999994</v>
      </c>
      <c r="H176" s="66">
        <f>'ВСР 2015-16'!I183</f>
        <v>69687.255999999994</v>
      </c>
    </row>
    <row r="177" spans="1:8" s="33" customFormat="1" ht="14.25">
      <c r="A177" s="61" t="s">
        <v>37</v>
      </c>
      <c r="B177" s="75" t="s">
        <v>38</v>
      </c>
      <c r="C177" s="75"/>
      <c r="D177" s="75"/>
      <c r="E177" s="75"/>
      <c r="F177" s="75"/>
      <c r="G177" s="76">
        <f>G178</f>
        <v>468.45</v>
      </c>
      <c r="H177" s="76">
        <f>H178</f>
        <v>468.45</v>
      </c>
    </row>
    <row r="178" spans="1:8">
      <c r="A178" s="64" t="s">
        <v>39</v>
      </c>
      <c r="B178" s="69" t="s">
        <v>38</v>
      </c>
      <c r="C178" s="69" t="s">
        <v>14</v>
      </c>
      <c r="D178" s="69"/>
      <c r="E178" s="69"/>
      <c r="F178" s="69"/>
      <c r="G178" s="68">
        <f>G179+G182</f>
        <v>468.45</v>
      </c>
      <c r="H178" s="68">
        <f>H179+H182</f>
        <v>468.45</v>
      </c>
    </row>
    <row r="179" spans="1:8" hidden="1">
      <c r="A179" s="64" t="s">
        <v>95</v>
      </c>
      <c r="B179" s="69">
        <v>10</v>
      </c>
      <c r="C179" s="69" t="s">
        <v>14</v>
      </c>
      <c r="D179" s="107">
        <v>5050000</v>
      </c>
      <c r="E179" s="107"/>
      <c r="F179" s="107"/>
      <c r="G179" s="68">
        <f>G180</f>
        <v>0</v>
      </c>
      <c r="H179" s="68">
        <f>H180</f>
        <v>0</v>
      </c>
    </row>
    <row r="180" spans="1:8" hidden="1">
      <c r="A180" s="64" t="s">
        <v>155</v>
      </c>
      <c r="B180" s="69">
        <v>10</v>
      </c>
      <c r="C180" s="69" t="s">
        <v>14</v>
      </c>
      <c r="D180" s="107">
        <v>5058500</v>
      </c>
      <c r="E180" s="69"/>
      <c r="F180" s="107"/>
      <c r="G180" s="68">
        <f>G181</f>
        <v>0</v>
      </c>
      <c r="H180" s="68">
        <f>H181</f>
        <v>0</v>
      </c>
    </row>
    <row r="181" spans="1:8" hidden="1">
      <c r="A181" s="64" t="s">
        <v>156</v>
      </c>
      <c r="B181" s="69">
        <v>10</v>
      </c>
      <c r="C181" s="69" t="s">
        <v>14</v>
      </c>
      <c r="D181" s="107">
        <v>5058500</v>
      </c>
      <c r="E181" s="69" t="s">
        <v>140</v>
      </c>
      <c r="F181" s="107"/>
      <c r="G181" s="117">
        <f>'ВСР 2015-16'!H188</f>
        <v>0</v>
      </c>
      <c r="H181" s="117">
        <f>'ВСР 2015-16'!I188</f>
        <v>0</v>
      </c>
    </row>
    <row r="182" spans="1:8" ht="30">
      <c r="A182" s="67" t="s">
        <v>40</v>
      </c>
      <c r="B182" s="65" t="s">
        <v>38</v>
      </c>
      <c r="C182" s="65" t="s">
        <v>14</v>
      </c>
      <c r="D182" s="65" t="s">
        <v>41</v>
      </c>
      <c r="E182" s="65"/>
      <c r="F182" s="65"/>
      <c r="G182" s="66">
        <f>G183</f>
        <v>468.45</v>
      </c>
      <c r="H182" s="66">
        <f>H183</f>
        <v>468.45</v>
      </c>
    </row>
    <row r="183" spans="1:8">
      <c r="A183" s="67" t="s">
        <v>42</v>
      </c>
      <c r="B183" s="65" t="s">
        <v>38</v>
      </c>
      <c r="C183" s="65" t="s">
        <v>14</v>
      </c>
      <c r="D183" s="65" t="s">
        <v>43</v>
      </c>
      <c r="E183" s="65"/>
      <c r="F183" s="65"/>
      <c r="G183" s="66">
        <f>G184+G185</f>
        <v>468.45</v>
      </c>
      <c r="H183" s="66">
        <f>H184+H185</f>
        <v>468.45</v>
      </c>
    </row>
    <row r="184" spans="1:8" ht="30" hidden="1">
      <c r="A184" s="67" t="s">
        <v>139</v>
      </c>
      <c r="B184" s="65" t="s">
        <v>38</v>
      </c>
      <c r="C184" s="65" t="s">
        <v>14</v>
      </c>
      <c r="D184" s="65" t="s">
        <v>43</v>
      </c>
      <c r="E184" s="65" t="s">
        <v>134</v>
      </c>
      <c r="F184" s="65"/>
      <c r="G184" s="66">
        <f>'ВСР 2015-16'!H191</f>
        <v>0</v>
      </c>
      <c r="H184" s="66">
        <f>'ВСР 2015-16'!I191</f>
        <v>0</v>
      </c>
    </row>
    <row r="185" spans="1:8">
      <c r="A185" s="64" t="s">
        <v>156</v>
      </c>
      <c r="B185" s="65" t="s">
        <v>38</v>
      </c>
      <c r="C185" s="65" t="s">
        <v>14</v>
      </c>
      <c r="D185" s="65" t="s">
        <v>43</v>
      </c>
      <c r="E185" s="65" t="s">
        <v>140</v>
      </c>
      <c r="F185" s="65"/>
      <c r="G185" s="66">
        <f>'ВСР 2015-16'!H192</f>
        <v>468.45</v>
      </c>
      <c r="H185" s="66">
        <f>'ВСР 2015-16'!I192</f>
        <v>468.45</v>
      </c>
    </row>
    <row r="186" spans="1:8">
      <c r="A186" s="72" t="s">
        <v>66</v>
      </c>
      <c r="B186" s="62" t="s">
        <v>57</v>
      </c>
      <c r="C186" s="65"/>
      <c r="D186" s="65"/>
      <c r="E186" s="65"/>
      <c r="F186" s="65"/>
      <c r="G186" s="63">
        <f>G187</f>
        <v>1316.4</v>
      </c>
      <c r="H186" s="63">
        <f>H187</f>
        <v>1316.4</v>
      </c>
    </row>
    <row r="187" spans="1:8">
      <c r="A187" s="67" t="s">
        <v>89</v>
      </c>
      <c r="B187" s="65" t="s">
        <v>57</v>
      </c>
      <c r="C187" s="65" t="s">
        <v>9</v>
      </c>
      <c r="D187" s="65"/>
      <c r="E187" s="65"/>
      <c r="F187" s="65"/>
      <c r="G187" s="66">
        <f>G188+G190</f>
        <v>1316.4</v>
      </c>
      <c r="H187" s="66">
        <f>H188+H190</f>
        <v>1316.4</v>
      </c>
    </row>
    <row r="188" spans="1:8" hidden="1">
      <c r="A188" s="67" t="s">
        <v>154</v>
      </c>
      <c r="B188" s="65" t="s">
        <v>57</v>
      </c>
      <c r="C188" s="65" t="s">
        <v>9</v>
      </c>
      <c r="D188" s="65" t="s">
        <v>120</v>
      </c>
      <c r="E188" s="65"/>
      <c r="F188" s="65"/>
      <c r="G188" s="66">
        <f>G189</f>
        <v>0</v>
      </c>
      <c r="H188" s="66">
        <f>H189</f>
        <v>0</v>
      </c>
    </row>
    <row r="189" spans="1:8" ht="30" hidden="1">
      <c r="A189" s="67" t="s">
        <v>139</v>
      </c>
      <c r="B189" s="65" t="s">
        <v>57</v>
      </c>
      <c r="C189" s="65" t="s">
        <v>9</v>
      </c>
      <c r="D189" s="65" t="s">
        <v>120</v>
      </c>
      <c r="E189" s="65" t="s">
        <v>134</v>
      </c>
      <c r="F189" s="65"/>
      <c r="G189" s="66">
        <f>'ВСР 2015-16'!H196</f>
        <v>0</v>
      </c>
      <c r="H189" s="66">
        <f>'ВСР 2015-16'!I196</f>
        <v>0</v>
      </c>
    </row>
    <row r="190" spans="1:8">
      <c r="A190" s="67" t="s">
        <v>100</v>
      </c>
      <c r="B190" s="65" t="s">
        <v>57</v>
      </c>
      <c r="C190" s="65" t="s">
        <v>9</v>
      </c>
      <c r="D190" s="65" t="s">
        <v>124</v>
      </c>
      <c r="E190" s="65"/>
      <c r="F190" s="65"/>
      <c r="G190" s="66">
        <f>G191</f>
        <v>1316.4</v>
      </c>
      <c r="H190" s="66">
        <f>H191</f>
        <v>1316.4</v>
      </c>
    </row>
    <row r="191" spans="1:8" ht="60">
      <c r="A191" s="67" t="s">
        <v>146</v>
      </c>
      <c r="B191" s="65" t="s">
        <v>57</v>
      </c>
      <c r="C191" s="65" t="s">
        <v>9</v>
      </c>
      <c r="D191" s="65" t="s">
        <v>65</v>
      </c>
      <c r="E191" s="65"/>
      <c r="F191" s="65"/>
      <c r="G191" s="66">
        <f>G192</f>
        <v>1316.4</v>
      </c>
      <c r="H191" s="66">
        <f>H192</f>
        <v>1316.4</v>
      </c>
    </row>
    <row r="192" spans="1:8">
      <c r="A192" s="67" t="s">
        <v>100</v>
      </c>
      <c r="B192" s="65" t="s">
        <v>57</v>
      </c>
      <c r="C192" s="65" t="s">
        <v>9</v>
      </c>
      <c r="D192" s="65" t="s">
        <v>65</v>
      </c>
      <c r="E192" s="65" t="s">
        <v>12</v>
      </c>
      <c r="F192" s="65"/>
      <c r="G192" s="66">
        <f>'ВСР 2015-16'!H199</f>
        <v>1316.4</v>
      </c>
      <c r="H192" s="66">
        <f>'ВСР 2015-16'!I199</f>
        <v>1316.4</v>
      </c>
    </row>
    <row r="193" spans="1:17">
      <c r="A193" s="72" t="s">
        <v>100</v>
      </c>
      <c r="B193" s="62" t="s">
        <v>26</v>
      </c>
      <c r="C193" s="65"/>
      <c r="D193" s="65"/>
      <c r="E193" s="65"/>
      <c r="F193" s="65"/>
      <c r="G193" s="63">
        <f t="shared" ref="G193:H196" si="7">G194</f>
        <v>43214.546999999999</v>
      </c>
      <c r="H193" s="63">
        <f t="shared" si="7"/>
        <v>54540.983</v>
      </c>
    </row>
    <row r="194" spans="1:17">
      <c r="A194" s="67" t="s">
        <v>102</v>
      </c>
      <c r="B194" s="65" t="s">
        <v>26</v>
      </c>
      <c r="C194" s="65" t="s">
        <v>14</v>
      </c>
      <c r="D194" s="65"/>
      <c r="E194" s="65"/>
      <c r="F194" s="65"/>
      <c r="G194" s="66">
        <f t="shared" si="7"/>
        <v>43214.546999999999</v>
      </c>
      <c r="H194" s="66">
        <f t="shared" si="7"/>
        <v>54540.983</v>
      </c>
    </row>
    <row r="195" spans="1:17">
      <c r="A195" s="67" t="s">
        <v>100</v>
      </c>
      <c r="B195" s="65" t="s">
        <v>26</v>
      </c>
      <c r="C195" s="65" t="s">
        <v>14</v>
      </c>
      <c r="D195" s="65">
        <v>5210000</v>
      </c>
      <c r="E195" s="65"/>
      <c r="F195" s="65"/>
      <c r="G195" s="66">
        <f t="shared" si="7"/>
        <v>43214.546999999999</v>
      </c>
      <c r="H195" s="66">
        <f t="shared" si="7"/>
        <v>54540.983</v>
      </c>
    </row>
    <row r="196" spans="1:17" ht="60">
      <c r="A196" s="67" t="s">
        <v>153</v>
      </c>
      <c r="B196" s="65" t="s">
        <v>26</v>
      </c>
      <c r="C196" s="65" t="s">
        <v>14</v>
      </c>
      <c r="D196" s="65" t="s">
        <v>101</v>
      </c>
      <c r="E196" s="65"/>
      <c r="F196" s="65"/>
      <c r="G196" s="66">
        <f t="shared" si="7"/>
        <v>43214.546999999999</v>
      </c>
      <c r="H196" s="66">
        <f t="shared" si="7"/>
        <v>54540.983</v>
      </c>
    </row>
    <row r="197" spans="1:17">
      <c r="A197" s="67" t="s">
        <v>100</v>
      </c>
      <c r="B197" s="65" t="s">
        <v>26</v>
      </c>
      <c r="C197" s="65" t="s">
        <v>14</v>
      </c>
      <c r="D197" s="65" t="s">
        <v>101</v>
      </c>
      <c r="E197" s="65" t="s">
        <v>12</v>
      </c>
      <c r="F197" s="65"/>
      <c r="G197" s="66">
        <f>'ВСР 2015-16'!H204</f>
        <v>43214.546999999999</v>
      </c>
      <c r="H197" s="66">
        <f>'ВСР 2015-16'!I204</f>
        <v>54540.983</v>
      </c>
    </row>
    <row r="198" spans="1:17" s="23" customFormat="1">
      <c r="A198" s="118" t="s">
        <v>128</v>
      </c>
      <c r="B198" s="120" t="s">
        <v>129</v>
      </c>
      <c r="C198" s="120"/>
      <c r="D198" s="120"/>
      <c r="E198" s="120"/>
      <c r="F198" s="120"/>
      <c r="G198" s="121">
        <f>G199+G202</f>
        <v>6715.4359999999997</v>
      </c>
      <c r="H198" s="121">
        <f>H199+H202</f>
        <v>14203.293</v>
      </c>
      <c r="I198" s="40"/>
      <c r="J198" s="40"/>
      <c r="K198" s="40"/>
      <c r="L198" s="40"/>
      <c r="M198" s="40"/>
      <c r="N198" s="40"/>
      <c r="O198" s="40"/>
      <c r="P198" s="40"/>
      <c r="Q198" s="41"/>
    </row>
    <row r="199" spans="1:17" s="23" customFormat="1">
      <c r="A199" s="122" t="s">
        <v>128</v>
      </c>
      <c r="B199" s="123" t="s">
        <v>129</v>
      </c>
      <c r="C199" s="123" t="s">
        <v>129</v>
      </c>
      <c r="D199" s="123"/>
      <c r="E199" s="123"/>
      <c r="F199" s="123"/>
      <c r="G199" s="124">
        <f>G200</f>
        <v>6715.4359999999997</v>
      </c>
      <c r="H199" s="124">
        <f>H200</f>
        <v>14203.293</v>
      </c>
      <c r="I199" s="40"/>
      <c r="J199" s="40"/>
      <c r="K199" s="40"/>
      <c r="L199" s="40"/>
      <c r="M199" s="40"/>
      <c r="N199" s="40"/>
      <c r="O199" s="40"/>
      <c r="P199" s="40"/>
      <c r="Q199" s="41"/>
    </row>
    <row r="200" spans="1:17" s="23" customFormat="1">
      <c r="A200" s="122" t="s">
        <v>128</v>
      </c>
      <c r="B200" s="123" t="s">
        <v>129</v>
      </c>
      <c r="C200" s="123" t="s">
        <v>129</v>
      </c>
      <c r="D200" s="123" t="s">
        <v>130</v>
      </c>
      <c r="E200" s="123"/>
      <c r="F200" s="123"/>
      <c r="G200" s="124">
        <f>G201</f>
        <v>6715.4359999999997</v>
      </c>
      <c r="H200" s="124">
        <f>H201</f>
        <v>14203.293</v>
      </c>
      <c r="I200" s="40"/>
      <c r="J200" s="40"/>
      <c r="K200" s="40"/>
      <c r="L200" s="40"/>
      <c r="M200" s="40"/>
      <c r="N200" s="40"/>
      <c r="O200" s="40"/>
      <c r="P200" s="40"/>
      <c r="Q200" s="41"/>
    </row>
    <row r="201" spans="1:17" s="23" customFormat="1">
      <c r="A201" s="67" t="s">
        <v>136</v>
      </c>
      <c r="B201" s="123" t="s">
        <v>129</v>
      </c>
      <c r="C201" s="123" t="s">
        <v>129</v>
      </c>
      <c r="D201" s="123" t="s">
        <v>130</v>
      </c>
      <c r="E201" s="123" t="s">
        <v>135</v>
      </c>
      <c r="F201" s="123"/>
      <c r="G201" s="124">
        <f>'ВСР 2015-16'!H208</f>
        <v>6715.4359999999997</v>
      </c>
      <c r="H201" s="124">
        <f>'ВСР 2015-16'!I208</f>
        <v>14203.293</v>
      </c>
      <c r="I201" s="40"/>
      <c r="J201" s="40"/>
      <c r="K201" s="40"/>
      <c r="L201" s="40"/>
      <c r="M201" s="40"/>
      <c r="N201" s="40"/>
      <c r="O201" s="40"/>
      <c r="P201" s="40"/>
      <c r="Q201" s="41"/>
    </row>
    <row r="202" spans="1:17" s="23" customFormat="1" hidden="1">
      <c r="A202" s="122" t="s">
        <v>128</v>
      </c>
      <c r="B202" s="123" t="s">
        <v>129</v>
      </c>
      <c r="C202" s="123" t="s">
        <v>129</v>
      </c>
      <c r="D202" s="123"/>
      <c r="E202" s="123"/>
      <c r="F202" s="123" t="s">
        <v>55</v>
      </c>
      <c r="G202" s="124">
        <f>G203</f>
        <v>0</v>
      </c>
      <c r="H202" s="124">
        <f>H203</f>
        <v>0</v>
      </c>
      <c r="I202" s="40"/>
      <c r="J202" s="40"/>
      <c r="K202" s="40"/>
      <c r="L202" s="40"/>
      <c r="M202" s="40"/>
      <c r="N202" s="40"/>
      <c r="O202" s="40"/>
      <c r="P202" s="40"/>
      <c r="Q202" s="41"/>
    </row>
    <row r="203" spans="1:17" s="23" customFormat="1" hidden="1">
      <c r="A203" s="122" t="s">
        <v>128</v>
      </c>
      <c r="B203" s="123" t="s">
        <v>129</v>
      </c>
      <c r="C203" s="123" t="s">
        <v>129</v>
      </c>
      <c r="D203" s="123" t="s">
        <v>130</v>
      </c>
      <c r="E203" s="123"/>
      <c r="F203" s="123" t="s">
        <v>55</v>
      </c>
      <c r="G203" s="124">
        <f>G204</f>
        <v>0</v>
      </c>
      <c r="H203" s="124">
        <f>H204</f>
        <v>0</v>
      </c>
      <c r="I203" s="40"/>
      <c r="J203" s="40"/>
      <c r="K203" s="40"/>
      <c r="L203" s="40"/>
      <c r="M203" s="40"/>
      <c r="N203" s="40"/>
      <c r="O203" s="40"/>
      <c r="P203" s="40"/>
      <c r="Q203" s="41"/>
    </row>
    <row r="204" spans="1:17" s="23" customFormat="1" hidden="1">
      <c r="A204" s="67" t="s">
        <v>136</v>
      </c>
      <c r="B204" s="123" t="s">
        <v>129</v>
      </c>
      <c r="C204" s="123" t="s">
        <v>129</v>
      </c>
      <c r="D204" s="123" t="s">
        <v>130</v>
      </c>
      <c r="E204" s="123" t="s">
        <v>135</v>
      </c>
      <c r="F204" s="123" t="s">
        <v>55</v>
      </c>
      <c r="G204" s="124">
        <f>'ВСР 2015-16'!H211</f>
        <v>0</v>
      </c>
      <c r="H204" s="124">
        <f>'ВСР 2015-16'!I211</f>
        <v>0</v>
      </c>
      <c r="I204" s="40"/>
      <c r="J204" s="40"/>
      <c r="K204" s="40"/>
      <c r="L204" s="40"/>
      <c r="M204" s="40"/>
      <c r="N204" s="40"/>
      <c r="O204" s="40"/>
      <c r="P204" s="40"/>
      <c r="Q204" s="41"/>
    </row>
    <row r="205" spans="1:17">
      <c r="A205" s="98"/>
      <c r="B205" s="99"/>
      <c r="C205" s="99"/>
      <c r="D205" s="99"/>
      <c r="E205" s="99"/>
      <c r="F205" s="99"/>
      <c r="G205" s="100"/>
      <c r="H205" s="100"/>
    </row>
    <row r="206" spans="1:17" ht="15" customHeight="1">
      <c r="A206" s="128" t="s">
        <v>83</v>
      </c>
      <c r="B206" s="129"/>
      <c r="C206" s="129"/>
      <c r="D206" s="129"/>
      <c r="E206" s="129"/>
      <c r="F206" s="129"/>
      <c r="G206" s="130"/>
      <c r="H206" s="35"/>
    </row>
    <row r="207" spans="1:17" s="33" customFormat="1" ht="15" customHeight="1">
      <c r="A207" s="38" t="s">
        <v>58</v>
      </c>
      <c r="B207" s="9"/>
      <c r="C207" s="9"/>
      <c r="D207" s="6"/>
      <c r="E207" s="6"/>
      <c r="F207" s="6"/>
      <c r="G207" s="13">
        <f>G14+G68+G74+G79+G97+G160+G165+G169+G177+G186+G193+G198</f>
        <v>268617.45</v>
      </c>
      <c r="H207" s="13">
        <f>H14+H68+H74+H79+H97+H160+H165+H169+H177+H186+H193+H198</f>
        <v>284065.86499999999</v>
      </c>
    </row>
    <row r="208" spans="1:17">
      <c r="F208" s="10"/>
      <c r="G208" s="15"/>
      <c r="H208" s="15"/>
    </row>
    <row r="209" spans="6:8">
      <c r="F209" s="10"/>
      <c r="G209" s="15"/>
      <c r="H209" s="15"/>
    </row>
    <row r="210" spans="6:8">
      <c r="F210" s="10"/>
      <c r="G210" s="22">
        <v>268617.45</v>
      </c>
      <c r="H210" s="22">
        <v>284065.86499999999</v>
      </c>
    </row>
    <row r="211" spans="6:8">
      <c r="F211" s="10"/>
      <c r="G211" s="15"/>
      <c r="H211" s="15"/>
    </row>
    <row r="212" spans="6:8">
      <c r="F212" s="10"/>
      <c r="G212" s="15">
        <f>G210-G207</f>
        <v>0</v>
      </c>
      <c r="H212" s="15">
        <f>H210-H207</f>
        <v>0</v>
      </c>
    </row>
    <row r="213" spans="6:8">
      <c r="F213" s="10"/>
      <c r="G213" s="15"/>
      <c r="H213" s="15"/>
    </row>
    <row r="214" spans="6:8">
      <c r="F214" s="10"/>
      <c r="G214" s="15"/>
      <c r="H214" s="15"/>
    </row>
    <row r="215" spans="6:8">
      <c r="F215" s="10"/>
      <c r="G215" s="15"/>
      <c r="H215" s="15"/>
    </row>
    <row r="216" spans="6:8">
      <c r="F216" s="10"/>
      <c r="G216" s="15"/>
      <c r="H216" s="15"/>
    </row>
    <row r="217" spans="6:8">
      <c r="F217" s="10"/>
      <c r="G217" s="15"/>
      <c r="H217" s="15"/>
    </row>
    <row r="218" spans="6:8">
      <c r="F218" s="10"/>
      <c r="G218" s="15"/>
      <c r="H218" s="15"/>
    </row>
  </sheetData>
  <autoFilter ref="A13:H204">
    <filterColumn colId="6">
      <filters>
        <filter val="0,142"/>
        <filter val="1 316,400"/>
        <filter val="1 322,263"/>
        <filter val="1 400,000"/>
        <filter val="10 549,470"/>
        <filter val="10,200"/>
        <filter val="121 588,814"/>
        <filter val="13 973,672"/>
        <filter val="140,000"/>
        <filter val="144,783"/>
        <filter val="17 133,687"/>
        <filter val="19,298"/>
        <filter val="2 182,916"/>
        <filter val="2 277,319"/>
        <filter val="2 280,707"/>
        <filter val="25 247,008"/>
        <filter val="25 526,761"/>
        <filter val="270,000"/>
        <filter val="36 213,521"/>
        <filter val="4 482,921"/>
        <filter val="41 343,315"/>
        <filter val="42 743,315"/>
        <filter val="43 214,547"/>
        <filter val="468,450"/>
        <filter val="5 048,427"/>
        <filter val="565,506"/>
        <filter val="6 695,500"/>
        <filter val="6 715,436"/>
        <filter val="69 043,862"/>
        <filter val="732,980"/>
        <filter val="743,180"/>
        <filter val="750,498"/>
        <filter val="78 845,499"/>
        <filter val="856,961"/>
        <filter val="882,696"/>
        <filter val="895,423"/>
      </filters>
    </filterColumn>
  </autoFilter>
  <mergeCells count="11">
    <mergeCell ref="A1:G1"/>
    <mergeCell ref="A206:G206"/>
    <mergeCell ref="A9:G9"/>
    <mergeCell ref="A10:G10"/>
    <mergeCell ref="A11:G11"/>
    <mergeCell ref="C2:H2"/>
    <mergeCell ref="C3:H3"/>
    <mergeCell ref="C4:H4"/>
    <mergeCell ref="C5:H5"/>
    <mergeCell ref="C6:H6"/>
    <mergeCell ref="C7:H7"/>
  </mergeCells>
  <pageMargins left="0.78740157480314965" right="0.35433070866141736" top="0.23622047244094491" bottom="0.23622047244094491" header="0.23622047244094491" footer="0.23622047244094491"/>
  <pageSetup paperSize="9" scale="76" fitToHeight="3" orientation="portrait" r:id="rId1"/>
  <headerFooter alignWithMargins="0"/>
  <rowBreaks count="1" manualBreakCount="1">
    <brk id="75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>
    <tabColor rgb="FFFFFF00"/>
  </sheetPr>
  <dimension ref="A1:S248"/>
  <sheetViews>
    <sheetView view="pageBreakPreview" zoomScale="79" zoomScaleNormal="100" zoomScaleSheetLayoutView="79" workbookViewId="0">
      <selection activeCell="A10" sqref="A10:H10"/>
    </sheetView>
  </sheetViews>
  <sheetFormatPr defaultRowHeight="15"/>
  <cols>
    <col min="1" max="1" width="56.7109375" style="43" customWidth="1"/>
    <col min="2" max="2" width="9.140625" style="41" customWidth="1"/>
    <col min="3" max="3" width="4.42578125" style="10" customWidth="1"/>
    <col min="4" max="4" width="5" style="10" customWidth="1"/>
    <col min="5" max="5" width="10.140625" style="10" customWidth="1"/>
    <col min="6" max="6" width="5.28515625" style="10" customWidth="1"/>
    <col min="7" max="7" width="5.42578125" style="15" customWidth="1"/>
    <col min="8" max="8" width="14.5703125" style="22" bestFit="1" customWidth="1"/>
    <col min="9" max="9" width="9.140625" style="35"/>
    <col min="10" max="10" width="9.42578125" style="35" bestFit="1" customWidth="1"/>
    <col min="11" max="16384" width="9.140625" style="35"/>
  </cols>
  <sheetData>
    <row r="1" spans="1:10" s="23" customFormat="1">
      <c r="A1" s="137"/>
      <c r="B1" s="137"/>
      <c r="C1" s="137"/>
      <c r="D1" s="137"/>
      <c r="E1" s="137"/>
      <c r="F1" s="137"/>
      <c r="G1" s="137"/>
      <c r="H1" s="137"/>
    </row>
    <row r="2" spans="1:10" s="45" customFormat="1" ht="15.75">
      <c r="B2" s="2" t="s">
        <v>170</v>
      </c>
      <c r="C2" s="2"/>
      <c r="D2" s="2"/>
      <c r="E2" s="2"/>
      <c r="F2" s="2"/>
      <c r="G2" s="2"/>
    </row>
    <row r="3" spans="1:10" s="45" customFormat="1" ht="15.75">
      <c r="B3" s="2" t="s">
        <v>173</v>
      </c>
      <c r="C3" s="2"/>
      <c r="D3" s="2"/>
      <c r="E3" s="2"/>
      <c r="F3" s="2"/>
      <c r="G3" s="2"/>
    </row>
    <row r="4" spans="1:10" s="45" customFormat="1" ht="49.5" customHeight="1">
      <c r="B4" s="135" t="s">
        <v>165</v>
      </c>
      <c r="C4" s="135"/>
      <c r="D4" s="135"/>
      <c r="E4" s="135"/>
      <c r="F4" s="135"/>
      <c r="G4" s="135"/>
      <c r="H4" s="135"/>
    </row>
    <row r="5" spans="1:10" s="45" customFormat="1" ht="15.75">
      <c r="B5" s="2" t="s">
        <v>159</v>
      </c>
      <c r="C5" s="2"/>
      <c r="D5" s="2"/>
      <c r="E5" s="2"/>
      <c r="F5" s="2"/>
      <c r="G5" s="2"/>
    </row>
    <row r="6" spans="1:10" s="45" customFormat="1" ht="15.75">
      <c r="B6" s="2" t="s">
        <v>160</v>
      </c>
      <c r="C6" s="2"/>
      <c r="D6" s="2"/>
      <c r="E6" s="2"/>
      <c r="F6" s="2"/>
      <c r="G6" s="2"/>
    </row>
    <row r="7" spans="1:10" s="45" customFormat="1" ht="15.75">
      <c r="B7" s="2" t="s">
        <v>179</v>
      </c>
      <c r="C7" s="2"/>
      <c r="D7" s="2"/>
      <c r="E7" s="2"/>
      <c r="F7" s="2"/>
      <c r="G7" s="2"/>
    </row>
    <row r="8" spans="1:10" s="45" customFormat="1" ht="15.75">
      <c r="B8" s="101"/>
    </row>
    <row r="9" spans="1:10" s="3" customFormat="1" ht="8.25" customHeight="1">
      <c r="B9" s="24"/>
      <c r="C9" s="26"/>
    </row>
    <row r="10" spans="1:10" s="27" customFormat="1" ht="32.25" customHeight="1">
      <c r="A10" s="138" t="s">
        <v>166</v>
      </c>
      <c r="B10" s="138"/>
      <c r="C10" s="138"/>
      <c r="D10" s="138"/>
      <c r="E10" s="138"/>
      <c r="F10" s="138"/>
      <c r="G10" s="138"/>
      <c r="H10" s="138"/>
    </row>
    <row r="11" spans="1:10" s="27" customFormat="1" ht="16.5">
      <c r="A11" s="138" t="s">
        <v>131</v>
      </c>
      <c r="B11" s="138"/>
      <c r="C11" s="138"/>
      <c r="D11" s="138"/>
      <c r="E11" s="138"/>
      <c r="F11" s="138"/>
      <c r="G11" s="138"/>
      <c r="H11" s="138"/>
    </row>
    <row r="12" spans="1:10" s="28" customFormat="1" ht="16.5">
      <c r="A12" s="4"/>
      <c r="B12" s="4"/>
      <c r="C12" s="4"/>
      <c r="D12" s="4"/>
      <c r="E12" s="4"/>
      <c r="F12" s="4"/>
      <c r="G12" s="4"/>
      <c r="H12" s="11" t="s">
        <v>60</v>
      </c>
    </row>
    <row r="13" spans="1:10" s="28" customFormat="1" ht="20.25" customHeight="1">
      <c r="A13" s="5" t="s">
        <v>0</v>
      </c>
      <c r="B13" s="5" t="s">
        <v>1</v>
      </c>
      <c r="C13" s="29" t="s">
        <v>2</v>
      </c>
      <c r="D13" s="5" t="s">
        <v>3</v>
      </c>
      <c r="E13" s="5" t="s">
        <v>4</v>
      </c>
      <c r="F13" s="5" t="s">
        <v>5</v>
      </c>
      <c r="G13" s="5" t="s">
        <v>6</v>
      </c>
      <c r="H13" s="12" t="s">
        <v>125</v>
      </c>
    </row>
    <row r="14" spans="1:10" s="28" customFormat="1" ht="18.75">
      <c r="A14" s="126" t="s">
        <v>163</v>
      </c>
      <c r="B14" s="103">
        <v>821</v>
      </c>
      <c r="C14" s="104"/>
      <c r="D14" s="105"/>
      <c r="E14" s="105"/>
      <c r="F14" s="105"/>
      <c r="G14" s="105"/>
      <c r="H14" s="106">
        <f>H15</f>
        <v>876.35300000000018</v>
      </c>
      <c r="I14" s="31"/>
    </row>
    <row r="15" spans="1:10" s="33" customFormat="1" ht="15.75" customHeight="1">
      <c r="A15" s="61" t="s">
        <v>7</v>
      </c>
      <c r="B15" s="109">
        <v>821</v>
      </c>
      <c r="C15" s="62" t="s">
        <v>8</v>
      </c>
      <c r="D15" s="62"/>
      <c r="E15" s="62"/>
      <c r="F15" s="62"/>
      <c r="G15" s="62"/>
      <c r="H15" s="63">
        <f>H16+H20+H26</f>
        <v>876.35300000000018</v>
      </c>
      <c r="I15" s="32"/>
      <c r="J15" s="32"/>
    </row>
    <row r="16" spans="1:10" ht="30" hidden="1">
      <c r="A16" s="64" t="s">
        <v>111</v>
      </c>
      <c r="B16" s="107">
        <v>821</v>
      </c>
      <c r="C16" s="65" t="s">
        <v>8</v>
      </c>
      <c r="D16" s="65" t="s">
        <v>9</v>
      </c>
      <c r="E16" s="65"/>
      <c r="F16" s="65"/>
      <c r="G16" s="65"/>
      <c r="H16" s="66">
        <f>H17</f>
        <v>0</v>
      </c>
    </row>
    <row r="17" spans="1:10" hidden="1">
      <c r="A17" s="67" t="s">
        <v>137</v>
      </c>
      <c r="B17" s="107">
        <v>821</v>
      </c>
      <c r="C17" s="65" t="s">
        <v>8</v>
      </c>
      <c r="D17" s="65" t="s">
        <v>9</v>
      </c>
      <c r="E17" s="65" t="s">
        <v>10</v>
      </c>
      <c r="F17" s="65"/>
      <c r="G17" s="65"/>
      <c r="H17" s="66">
        <f>H18</f>
        <v>0</v>
      </c>
    </row>
    <row r="18" spans="1:10" ht="15.6" hidden="1" customHeight="1">
      <c r="A18" s="64" t="s">
        <v>108</v>
      </c>
      <c r="B18" s="107">
        <v>821</v>
      </c>
      <c r="C18" s="65" t="s">
        <v>8</v>
      </c>
      <c r="D18" s="65" t="s">
        <v>9</v>
      </c>
      <c r="E18" s="65" t="s">
        <v>109</v>
      </c>
      <c r="F18" s="65"/>
      <c r="G18" s="65"/>
      <c r="H18" s="66">
        <f>H19</f>
        <v>0</v>
      </c>
    </row>
    <row r="19" spans="1:10" ht="60" hidden="1">
      <c r="A19" s="67" t="s">
        <v>138</v>
      </c>
      <c r="B19" s="107">
        <v>821</v>
      </c>
      <c r="C19" s="65" t="s">
        <v>8</v>
      </c>
      <c r="D19" s="65" t="s">
        <v>9</v>
      </c>
      <c r="E19" s="65" t="s">
        <v>109</v>
      </c>
      <c r="F19" s="65" t="s">
        <v>132</v>
      </c>
      <c r="G19" s="65"/>
      <c r="H19" s="66"/>
      <c r="J19" s="81"/>
    </row>
    <row r="20" spans="1:10" ht="46.15" customHeight="1">
      <c r="A20" s="64" t="s">
        <v>13</v>
      </c>
      <c r="B20" s="107">
        <v>821</v>
      </c>
      <c r="C20" s="65" t="s">
        <v>8</v>
      </c>
      <c r="D20" s="65" t="s">
        <v>14</v>
      </c>
      <c r="E20" s="65"/>
      <c r="F20" s="65"/>
      <c r="G20" s="65"/>
      <c r="H20" s="66">
        <f>H21</f>
        <v>876.10500000000013</v>
      </c>
    </row>
    <row r="21" spans="1:10">
      <c r="A21" s="67" t="s">
        <v>137</v>
      </c>
      <c r="B21" s="107">
        <v>821</v>
      </c>
      <c r="C21" s="65" t="s">
        <v>8</v>
      </c>
      <c r="D21" s="65" t="s">
        <v>14</v>
      </c>
      <c r="E21" s="65" t="s">
        <v>10</v>
      </c>
      <c r="F21" s="65"/>
      <c r="G21" s="65"/>
      <c r="H21" s="66">
        <f>H22</f>
        <v>876.10500000000013</v>
      </c>
    </row>
    <row r="22" spans="1:10" ht="15.6" customHeight="1">
      <c r="A22" s="64" t="s">
        <v>15</v>
      </c>
      <c r="B22" s="107">
        <v>821</v>
      </c>
      <c r="C22" s="65" t="s">
        <v>8</v>
      </c>
      <c r="D22" s="65" t="s">
        <v>14</v>
      </c>
      <c r="E22" s="65" t="s">
        <v>16</v>
      </c>
      <c r="F22" s="65"/>
      <c r="G22" s="65"/>
      <c r="H22" s="66">
        <f>H23+H24+H25</f>
        <v>876.10500000000013</v>
      </c>
    </row>
    <row r="23" spans="1:10" ht="60">
      <c r="A23" s="67" t="s">
        <v>138</v>
      </c>
      <c r="B23" s="107">
        <v>821</v>
      </c>
      <c r="C23" s="65" t="s">
        <v>8</v>
      </c>
      <c r="D23" s="65" t="s">
        <v>14</v>
      </c>
      <c r="E23" s="65" t="s">
        <v>16</v>
      </c>
      <c r="F23" s="65" t="s">
        <v>132</v>
      </c>
      <c r="G23" s="65"/>
      <c r="H23" s="66">
        <f>561.582+169.598</f>
        <v>731.18000000000006</v>
      </c>
    </row>
    <row r="24" spans="1:10" ht="30">
      <c r="A24" s="67" t="s">
        <v>139</v>
      </c>
      <c r="B24" s="107">
        <v>821</v>
      </c>
      <c r="C24" s="65" t="s">
        <v>8</v>
      </c>
      <c r="D24" s="65" t="s">
        <v>14</v>
      </c>
      <c r="E24" s="65" t="s">
        <v>16</v>
      </c>
      <c r="F24" s="65" t="s">
        <v>134</v>
      </c>
      <c r="G24" s="65"/>
      <c r="H24" s="66">
        <f>144.925-0.142</f>
        <v>144.78300000000002</v>
      </c>
    </row>
    <row r="25" spans="1:10">
      <c r="A25" s="67" t="s">
        <v>136</v>
      </c>
      <c r="B25" s="107">
        <v>821</v>
      </c>
      <c r="C25" s="65" t="s">
        <v>8</v>
      </c>
      <c r="D25" s="65" t="s">
        <v>14</v>
      </c>
      <c r="E25" s="65" t="s">
        <v>16</v>
      </c>
      <c r="F25" s="65" t="s">
        <v>135</v>
      </c>
      <c r="G25" s="65"/>
      <c r="H25" s="68">
        <v>0.14199999999999999</v>
      </c>
    </row>
    <row r="26" spans="1:10">
      <c r="A26" s="70" t="s">
        <v>105</v>
      </c>
      <c r="B26" s="107">
        <v>821</v>
      </c>
      <c r="C26" s="65" t="s">
        <v>8</v>
      </c>
      <c r="D26" s="65" t="s">
        <v>67</v>
      </c>
      <c r="E26" s="65" t="s">
        <v>10</v>
      </c>
      <c r="F26" s="65"/>
      <c r="G26" s="65"/>
      <c r="H26" s="68">
        <f>H27</f>
        <v>0.248</v>
      </c>
    </row>
    <row r="27" spans="1:10" ht="30">
      <c r="A27" s="67" t="s">
        <v>74</v>
      </c>
      <c r="B27" s="107">
        <v>821</v>
      </c>
      <c r="C27" s="65" t="s">
        <v>8</v>
      </c>
      <c r="D27" s="65" t="s">
        <v>67</v>
      </c>
      <c r="E27" s="65" t="s">
        <v>75</v>
      </c>
      <c r="F27" s="65"/>
      <c r="G27" s="65"/>
      <c r="H27" s="68">
        <f>H28</f>
        <v>0.248</v>
      </c>
    </row>
    <row r="28" spans="1:10">
      <c r="A28" s="67" t="s">
        <v>136</v>
      </c>
      <c r="B28" s="107">
        <v>821</v>
      </c>
      <c r="C28" s="65" t="s">
        <v>8</v>
      </c>
      <c r="D28" s="65" t="s">
        <v>67</v>
      </c>
      <c r="E28" s="65" t="s">
        <v>75</v>
      </c>
      <c r="F28" s="65" t="s">
        <v>135</v>
      </c>
      <c r="G28" s="65"/>
      <c r="H28" s="68">
        <v>0.248</v>
      </c>
    </row>
    <row r="29" spans="1:10" s="28" customFormat="1" ht="37.5">
      <c r="A29" s="125" t="s">
        <v>164</v>
      </c>
      <c r="B29" s="109">
        <v>820</v>
      </c>
      <c r="C29" s="62"/>
      <c r="D29" s="110"/>
      <c r="E29" s="110"/>
      <c r="F29" s="110"/>
      <c r="G29" s="110"/>
      <c r="H29" s="63">
        <f>H30+H74+H80+H85+H103+H166+H171+H175+H183+H192+H199+H204</f>
        <v>253566.16500000001</v>
      </c>
      <c r="I29" s="31"/>
    </row>
    <row r="30" spans="1:10" s="28" customFormat="1" ht="16.5">
      <c r="A30" s="61" t="s">
        <v>7</v>
      </c>
      <c r="B30" s="109">
        <v>820</v>
      </c>
      <c r="C30" s="62" t="s">
        <v>8</v>
      </c>
      <c r="D30" s="111"/>
      <c r="E30" s="111"/>
      <c r="F30" s="111"/>
      <c r="G30" s="111"/>
      <c r="H30" s="63">
        <f>H31+H41+H45+H49+H69</f>
        <v>24406.542000000001</v>
      </c>
      <c r="I30" s="31"/>
    </row>
    <row r="31" spans="1:10" ht="45">
      <c r="A31" s="64" t="s">
        <v>17</v>
      </c>
      <c r="B31" s="107">
        <v>820</v>
      </c>
      <c r="C31" s="69" t="s">
        <v>8</v>
      </c>
      <c r="D31" s="69" t="s">
        <v>18</v>
      </c>
      <c r="E31" s="69"/>
      <c r="F31" s="69"/>
      <c r="G31" s="69"/>
      <c r="H31" s="66">
        <f>H32+H38</f>
        <v>5424.2489999999998</v>
      </c>
    </row>
    <row r="32" spans="1:10">
      <c r="A32" s="67" t="s">
        <v>137</v>
      </c>
      <c r="B32" s="107">
        <v>820</v>
      </c>
      <c r="C32" s="65" t="s">
        <v>8</v>
      </c>
      <c r="D32" s="65" t="s">
        <v>18</v>
      </c>
      <c r="E32" s="65" t="s">
        <v>10</v>
      </c>
      <c r="F32" s="65"/>
      <c r="G32" s="65"/>
      <c r="H32" s="66">
        <f>H33</f>
        <v>4872.7979999999998</v>
      </c>
    </row>
    <row r="33" spans="1:8">
      <c r="A33" s="64" t="s">
        <v>15</v>
      </c>
      <c r="B33" s="107">
        <v>820</v>
      </c>
      <c r="C33" s="65" t="s">
        <v>8</v>
      </c>
      <c r="D33" s="65" t="s">
        <v>18</v>
      </c>
      <c r="E33" s="65" t="s">
        <v>16</v>
      </c>
      <c r="F33" s="65"/>
      <c r="G33" s="65"/>
      <c r="H33" s="66">
        <f>H34+H35+H36+H37</f>
        <v>4872.7979999999998</v>
      </c>
    </row>
    <row r="34" spans="1:8" ht="60">
      <c r="A34" s="67" t="s">
        <v>138</v>
      </c>
      <c r="B34" s="107">
        <v>820</v>
      </c>
      <c r="C34" s="65" t="s">
        <v>8</v>
      </c>
      <c r="D34" s="65" t="s">
        <v>18</v>
      </c>
      <c r="E34" s="65" t="s">
        <v>16</v>
      </c>
      <c r="F34" s="65" t="s">
        <v>132</v>
      </c>
      <c r="G34" s="65"/>
      <c r="H34" s="66">
        <v>2222.0030000000002</v>
      </c>
    </row>
    <row r="35" spans="1:8" ht="30">
      <c r="A35" s="67" t="s">
        <v>139</v>
      </c>
      <c r="B35" s="107">
        <v>820</v>
      </c>
      <c r="C35" s="65" t="s">
        <v>8</v>
      </c>
      <c r="D35" s="65" t="s">
        <v>18</v>
      </c>
      <c r="E35" s="65" t="s">
        <v>16</v>
      </c>
      <c r="F35" s="65" t="s">
        <v>134</v>
      </c>
      <c r="G35" s="65"/>
      <c r="H35" s="66">
        <f>2649.617-18.12</f>
        <v>2631.4970000000003</v>
      </c>
    </row>
    <row r="36" spans="1:8" ht="30" hidden="1">
      <c r="A36" s="67" t="s">
        <v>142</v>
      </c>
      <c r="B36" s="107">
        <v>820</v>
      </c>
      <c r="C36" s="65" t="s">
        <v>8</v>
      </c>
      <c r="D36" s="65" t="s">
        <v>18</v>
      </c>
      <c r="E36" s="65" t="s">
        <v>16</v>
      </c>
      <c r="F36" s="65" t="s">
        <v>141</v>
      </c>
      <c r="G36" s="65"/>
      <c r="H36" s="66"/>
    </row>
    <row r="37" spans="1:8">
      <c r="A37" s="67" t="s">
        <v>136</v>
      </c>
      <c r="B37" s="107">
        <v>820</v>
      </c>
      <c r="C37" s="65" t="s">
        <v>8</v>
      </c>
      <c r="D37" s="65" t="s">
        <v>18</v>
      </c>
      <c r="E37" s="65" t="s">
        <v>16</v>
      </c>
      <c r="F37" s="65" t="s">
        <v>135</v>
      </c>
      <c r="G37" s="65"/>
      <c r="H37" s="66">
        <f>1.178+18.12</f>
        <v>19.298000000000002</v>
      </c>
    </row>
    <row r="38" spans="1:8">
      <c r="A38" s="67" t="s">
        <v>100</v>
      </c>
      <c r="B38" s="107">
        <v>820</v>
      </c>
      <c r="C38" s="65" t="s">
        <v>8</v>
      </c>
      <c r="D38" s="65" t="s">
        <v>18</v>
      </c>
      <c r="E38" s="65" t="s">
        <v>124</v>
      </c>
      <c r="F38" s="65"/>
      <c r="G38" s="65"/>
      <c r="H38" s="66">
        <f>H39</f>
        <v>551.45100000000002</v>
      </c>
    </row>
    <row r="39" spans="1:8" ht="60">
      <c r="A39" s="67" t="s">
        <v>146</v>
      </c>
      <c r="B39" s="107">
        <v>820</v>
      </c>
      <c r="C39" s="65" t="s">
        <v>8</v>
      </c>
      <c r="D39" s="65" t="s">
        <v>18</v>
      </c>
      <c r="E39" s="65" t="s">
        <v>65</v>
      </c>
      <c r="F39" s="65"/>
      <c r="G39" s="65"/>
      <c r="H39" s="66">
        <f>H40</f>
        <v>551.45100000000002</v>
      </c>
    </row>
    <row r="40" spans="1:8">
      <c r="A40" s="67" t="s">
        <v>100</v>
      </c>
      <c r="B40" s="107">
        <v>820</v>
      </c>
      <c r="C40" s="65" t="s">
        <v>8</v>
      </c>
      <c r="D40" s="65" t="s">
        <v>18</v>
      </c>
      <c r="E40" s="65" t="s">
        <v>65</v>
      </c>
      <c r="F40" s="65" t="s">
        <v>12</v>
      </c>
      <c r="G40" s="65"/>
      <c r="H40" s="66">
        <v>551.45100000000002</v>
      </c>
    </row>
    <row r="41" spans="1:8" ht="45">
      <c r="A41" s="67" t="s">
        <v>147</v>
      </c>
      <c r="B41" s="107">
        <v>820</v>
      </c>
      <c r="C41" s="65" t="s">
        <v>8</v>
      </c>
      <c r="D41" s="65" t="s">
        <v>77</v>
      </c>
      <c r="E41" s="65"/>
      <c r="F41" s="65"/>
      <c r="G41" s="65"/>
      <c r="H41" s="66">
        <f>H42</f>
        <v>835.25099999999998</v>
      </c>
    </row>
    <row r="42" spans="1:8">
      <c r="A42" s="67" t="s">
        <v>100</v>
      </c>
      <c r="B42" s="107">
        <v>820</v>
      </c>
      <c r="C42" s="65" t="s">
        <v>8</v>
      </c>
      <c r="D42" s="65" t="s">
        <v>77</v>
      </c>
      <c r="E42" s="65" t="s">
        <v>124</v>
      </c>
      <c r="F42" s="65"/>
      <c r="G42" s="65"/>
      <c r="H42" s="66">
        <f>H43</f>
        <v>835.25099999999998</v>
      </c>
    </row>
    <row r="43" spans="1:8" ht="60">
      <c r="A43" s="67" t="s">
        <v>146</v>
      </c>
      <c r="B43" s="107">
        <v>820</v>
      </c>
      <c r="C43" s="65" t="s">
        <v>8</v>
      </c>
      <c r="D43" s="65" t="s">
        <v>77</v>
      </c>
      <c r="E43" s="65" t="s">
        <v>65</v>
      </c>
      <c r="F43" s="65"/>
      <c r="G43" s="65"/>
      <c r="H43" s="66">
        <f>H44</f>
        <v>835.25099999999998</v>
      </c>
    </row>
    <row r="44" spans="1:8">
      <c r="A44" s="67" t="s">
        <v>100</v>
      </c>
      <c r="B44" s="107">
        <v>820</v>
      </c>
      <c r="C44" s="65" t="s">
        <v>8</v>
      </c>
      <c r="D44" s="65" t="s">
        <v>77</v>
      </c>
      <c r="E44" s="65" t="s">
        <v>65</v>
      </c>
      <c r="F44" s="65" t="s">
        <v>12</v>
      </c>
      <c r="G44" s="65"/>
      <c r="H44" s="66">
        <v>835.25099999999998</v>
      </c>
    </row>
    <row r="45" spans="1:8">
      <c r="A45" s="67" t="s">
        <v>20</v>
      </c>
      <c r="B45" s="107">
        <v>820</v>
      </c>
      <c r="C45" s="65" t="s">
        <v>8</v>
      </c>
      <c r="D45" s="65" t="s">
        <v>57</v>
      </c>
      <c r="E45" s="65"/>
      <c r="F45" s="65"/>
      <c r="G45" s="65"/>
      <c r="H45" s="68">
        <f>H46</f>
        <v>270</v>
      </c>
    </row>
    <row r="46" spans="1:8">
      <c r="A46" s="64" t="s">
        <v>21</v>
      </c>
      <c r="B46" s="107">
        <v>820</v>
      </c>
      <c r="C46" s="65" t="s">
        <v>8</v>
      </c>
      <c r="D46" s="65" t="s">
        <v>57</v>
      </c>
      <c r="E46" s="65" t="s">
        <v>22</v>
      </c>
      <c r="F46" s="65"/>
      <c r="G46" s="65"/>
      <c r="H46" s="68">
        <f>H47</f>
        <v>270</v>
      </c>
    </row>
    <row r="47" spans="1:8">
      <c r="A47" s="67" t="s">
        <v>23</v>
      </c>
      <c r="B47" s="107">
        <v>820</v>
      </c>
      <c r="C47" s="65" t="s">
        <v>8</v>
      </c>
      <c r="D47" s="65" t="s">
        <v>57</v>
      </c>
      <c r="E47" s="65" t="s">
        <v>24</v>
      </c>
      <c r="F47" s="65"/>
      <c r="G47" s="65"/>
      <c r="H47" s="68">
        <f>H48</f>
        <v>270</v>
      </c>
    </row>
    <row r="48" spans="1:8">
      <c r="A48" s="67" t="s">
        <v>136</v>
      </c>
      <c r="B48" s="107">
        <v>820</v>
      </c>
      <c r="C48" s="65" t="s">
        <v>8</v>
      </c>
      <c r="D48" s="65" t="s">
        <v>57</v>
      </c>
      <c r="E48" s="65" t="s">
        <v>24</v>
      </c>
      <c r="F48" s="65" t="s">
        <v>135</v>
      </c>
      <c r="G48" s="65"/>
      <c r="H48" s="68">
        <v>270</v>
      </c>
    </row>
    <row r="49" spans="1:8">
      <c r="A49" s="64" t="s">
        <v>25</v>
      </c>
      <c r="B49" s="107">
        <v>820</v>
      </c>
      <c r="C49" s="65" t="s">
        <v>8</v>
      </c>
      <c r="D49" s="65" t="s">
        <v>67</v>
      </c>
      <c r="E49" s="65"/>
      <c r="F49" s="65"/>
      <c r="G49" s="65"/>
      <c r="H49" s="68">
        <f>H50+H54+H60+H66</f>
        <v>17016.629000000001</v>
      </c>
    </row>
    <row r="50" spans="1:8" hidden="1">
      <c r="A50" s="67" t="s">
        <v>105</v>
      </c>
      <c r="B50" s="107">
        <v>820</v>
      </c>
      <c r="C50" s="65" t="s">
        <v>8</v>
      </c>
      <c r="D50" s="65" t="s">
        <v>67</v>
      </c>
      <c r="E50" s="65" t="s">
        <v>161</v>
      </c>
      <c r="F50" s="65"/>
      <c r="G50" s="65"/>
      <c r="H50" s="68">
        <f>H51</f>
        <v>0</v>
      </c>
    </row>
    <row r="51" spans="1:8" ht="20.25" hidden="1" customHeight="1">
      <c r="A51" s="67" t="s">
        <v>107</v>
      </c>
      <c r="B51" s="107">
        <v>820</v>
      </c>
      <c r="C51" s="65" t="s">
        <v>8</v>
      </c>
      <c r="D51" s="65" t="s">
        <v>67</v>
      </c>
      <c r="E51" s="65" t="s">
        <v>162</v>
      </c>
      <c r="F51" s="65"/>
      <c r="G51" s="65"/>
      <c r="H51" s="68">
        <f>H52+H53</f>
        <v>0</v>
      </c>
    </row>
    <row r="52" spans="1:8" ht="60" hidden="1">
      <c r="A52" s="67" t="s">
        <v>138</v>
      </c>
      <c r="B52" s="107">
        <v>820</v>
      </c>
      <c r="C52" s="65" t="s">
        <v>8</v>
      </c>
      <c r="D52" s="65" t="s">
        <v>67</v>
      </c>
      <c r="E52" s="65" t="s">
        <v>162</v>
      </c>
      <c r="F52" s="65" t="s">
        <v>132</v>
      </c>
      <c r="G52" s="65"/>
      <c r="H52" s="68"/>
    </row>
    <row r="53" spans="1:8" ht="30" hidden="1">
      <c r="A53" s="67" t="s">
        <v>139</v>
      </c>
      <c r="B53" s="107">
        <v>820</v>
      </c>
      <c r="C53" s="65" t="s">
        <v>8</v>
      </c>
      <c r="D53" s="65" t="s">
        <v>67</v>
      </c>
      <c r="E53" s="65" t="s">
        <v>162</v>
      </c>
      <c r="F53" s="65" t="s">
        <v>134</v>
      </c>
      <c r="G53" s="65"/>
      <c r="H53" s="68"/>
    </row>
    <row r="54" spans="1:8">
      <c r="A54" s="70" t="s">
        <v>105</v>
      </c>
      <c r="B54" s="107">
        <v>820</v>
      </c>
      <c r="C54" s="65" t="s">
        <v>8</v>
      </c>
      <c r="D54" s="65" t="s">
        <v>67</v>
      </c>
      <c r="E54" s="65" t="s">
        <v>10</v>
      </c>
      <c r="F54" s="65"/>
      <c r="G54" s="65"/>
      <c r="H54" s="68">
        <f>H55+H57</f>
        <v>882.44799999999998</v>
      </c>
    </row>
    <row r="55" spans="1:8" ht="30">
      <c r="A55" s="67" t="s">
        <v>74</v>
      </c>
      <c r="B55" s="107">
        <v>820</v>
      </c>
      <c r="C55" s="65" t="s">
        <v>8</v>
      </c>
      <c r="D55" s="65" t="s">
        <v>67</v>
      </c>
      <c r="E55" s="65" t="s">
        <v>75</v>
      </c>
      <c r="F55" s="65"/>
      <c r="G55" s="65"/>
      <c r="H55" s="68">
        <f>H56</f>
        <v>882.44799999999998</v>
      </c>
    </row>
    <row r="56" spans="1:8">
      <c r="A56" s="67" t="s">
        <v>136</v>
      </c>
      <c r="B56" s="107">
        <v>820</v>
      </c>
      <c r="C56" s="65" t="s">
        <v>8</v>
      </c>
      <c r="D56" s="65" t="s">
        <v>67</v>
      </c>
      <c r="E56" s="65" t="s">
        <v>75</v>
      </c>
      <c r="F56" s="65" t="s">
        <v>135</v>
      </c>
      <c r="G56" s="65"/>
      <c r="H56" s="68">
        <v>882.44799999999998</v>
      </c>
    </row>
    <row r="57" spans="1:8" hidden="1">
      <c r="A57" s="67" t="s">
        <v>85</v>
      </c>
      <c r="B57" s="107">
        <v>820</v>
      </c>
      <c r="C57" s="65" t="s">
        <v>8</v>
      </c>
      <c r="D57" s="65" t="s">
        <v>67</v>
      </c>
      <c r="E57" s="65" t="s">
        <v>103</v>
      </c>
      <c r="F57" s="65"/>
      <c r="G57" s="65"/>
      <c r="H57" s="68">
        <f>H58+H59</f>
        <v>0</v>
      </c>
    </row>
    <row r="58" spans="1:8" ht="16.899999999999999" hidden="1" customHeight="1">
      <c r="A58" s="67" t="s">
        <v>11</v>
      </c>
      <c r="B58" s="107">
        <v>820</v>
      </c>
      <c r="C58" s="65" t="s">
        <v>8</v>
      </c>
      <c r="D58" s="65" t="s">
        <v>67</v>
      </c>
      <c r="E58" s="65" t="s">
        <v>103</v>
      </c>
      <c r="F58" s="65" t="s">
        <v>132</v>
      </c>
      <c r="G58" s="65"/>
      <c r="H58" s="66"/>
    </row>
    <row r="59" spans="1:8" ht="16.899999999999999" hidden="1" customHeight="1">
      <c r="A59" s="67" t="s">
        <v>11</v>
      </c>
      <c r="B59" s="107">
        <v>820</v>
      </c>
      <c r="C59" s="65" t="s">
        <v>8</v>
      </c>
      <c r="D59" s="65" t="s">
        <v>67</v>
      </c>
      <c r="E59" s="65" t="s">
        <v>103</v>
      </c>
      <c r="F59" s="65" t="s">
        <v>134</v>
      </c>
      <c r="G59" s="65"/>
      <c r="H59" s="66"/>
    </row>
    <row r="60" spans="1:8" ht="29.25" customHeight="1">
      <c r="A60" s="67" t="s">
        <v>88</v>
      </c>
      <c r="B60" s="107">
        <v>820</v>
      </c>
      <c r="C60" s="65" t="s">
        <v>8</v>
      </c>
      <c r="D60" s="65" t="s">
        <v>67</v>
      </c>
      <c r="E60" s="65" t="s">
        <v>84</v>
      </c>
      <c r="F60" s="65"/>
      <c r="G60" s="65"/>
      <c r="H60" s="68">
        <f>H61</f>
        <v>13915.151</v>
      </c>
    </row>
    <row r="61" spans="1:8">
      <c r="A61" s="67" t="s">
        <v>113</v>
      </c>
      <c r="B61" s="107">
        <v>820</v>
      </c>
      <c r="C61" s="65" t="s">
        <v>8</v>
      </c>
      <c r="D61" s="65" t="s">
        <v>67</v>
      </c>
      <c r="E61" s="65" t="s">
        <v>112</v>
      </c>
      <c r="F61" s="65"/>
      <c r="G61" s="65"/>
      <c r="H61" s="68">
        <f>H62+H63+H64+H65</f>
        <v>13915.151</v>
      </c>
    </row>
    <row r="62" spans="1:8" ht="30" hidden="1">
      <c r="A62" s="67" t="s">
        <v>139</v>
      </c>
      <c r="B62" s="107">
        <v>820</v>
      </c>
      <c r="C62" s="65" t="s">
        <v>8</v>
      </c>
      <c r="D62" s="65" t="s">
        <v>67</v>
      </c>
      <c r="E62" s="65" t="s">
        <v>112</v>
      </c>
      <c r="F62" s="65" t="s">
        <v>134</v>
      </c>
      <c r="G62" s="65"/>
      <c r="H62" s="68"/>
    </row>
    <row r="63" spans="1:8" ht="30" hidden="1">
      <c r="A63" s="67" t="s">
        <v>142</v>
      </c>
      <c r="B63" s="107">
        <v>820</v>
      </c>
      <c r="C63" s="65" t="s">
        <v>8</v>
      </c>
      <c r="D63" s="65" t="s">
        <v>67</v>
      </c>
      <c r="E63" s="65" t="s">
        <v>112</v>
      </c>
      <c r="F63" s="65" t="s">
        <v>141</v>
      </c>
      <c r="G63" s="65"/>
      <c r="H63" s="68"/>
    </row>
    <row r="64" spans="1:8" ht="30">
      <c r="A64" s="67" t="s">
        <v>150</v>
      </c>
      <c r="B64" s="107">
        <v>820</v>
      </c>
      <c r="C64" s="65" t="s">
        <v>8</v>
      </c>
      <c r="D64" s="65" t="s">
        <v>67</v>
      </c>
      <c r="E64" s="65" t="s">
        <v>112</v>
      </c>
      <c r="F64" s="65" t="s">
        <v>143</v>
      </c>
      <c r="G64" s="65"/>
      <c r="H64" s="68">
        <f>10884+3031.151</f>
        <v>13915.151</v>
      </c>
    </row>
    <row r="65" spans="1:9" hidden="1">
      <c r="A65" s="67" t="s">
        <v>136</v>
      </c>
      <c r="B65" s="107">
        <v>820</v>
      </c>
      <c r="C65" s="65" t="s">
        <v>8</v>
      </c>
      <c r="D65" s="65" t="s">
        <v>67</v>
      </c>
      <c r="E65" s="65" t="s">
        <v>112</v>
      </c>
      <c r="F65" s="65" t="s">
        <v>135</v>
      </c>
      <c r="G65" s="65"/>
      <c r="H65" s="68"/>
    </row>
    <row r="66" spans="1:9">
      <c r="A66" s="67" t="s">
        <v>100</v>
      </c>
      <c r="B66" s="107">
        <v>820</v>
      </c>
      <c r="C66" s="65" t="s">
        <v>8</v>
      </c>
      <c r="D66" s="65" t="s">
        <v>67</v>
      </c>
      <c r="E66" s="65" t="s">
        <v>124</v>
      </c>
      <c r="F66" s="65"/>
      <c r="G66" s="65"/>
      <c r="H66" s="66">
        <f>H67</f>
        <v>2219.0300000000002</v>
      </c>
    </row>
    <row r="67" spans="1:9" ht="60">
      <c r="A67" s="67" t="s">
        <v>146</v>
      </c>
      <c r="B67" s="107">
        <v>820</v>
      </c>
      <c r="C67" s="65" t="s">
        <v>8</v>
      </c>
      <c r="D67" s="65" t="s">
        <v>67</v>
      </c>
      <c r="E67" s="65" t="s">
        <v>65</v>
      </c>
      <c r="F67" s="65"/>
      <c r="G67" s="65"/>
      <c r="H67" s="66">
        <f>H68</f>
        <v>2219.0300000000002</v>
      </c>
    </row>
    <row r="68" spans="1:9">
      <c r="A68" s="67" t="s">
        <v>100</v>
      </c>
      <c r="B68" s="107">
        <v>820</v>
      </c>
      <c r="C68" s="65" t="s">
        <v>8</v>
      </c>
      <c r="D68" s="65" t="s">
        <v>67</v>
      </c>
      <c r="E68" s="65" t="s">
        <v>65</v>
      </c>
      <c r="F68" s="65" t="s">
        <v>12</v>
      </c>
      <c r="G68" s="65"/>
      <c r="H68" s="66">
        <f>1686.832+532.198</f>
        <v>2219.0300000000002</v>
      </c>
    </row>
    <row r="69" spans="1:9">
      <c r="A69" s="71" t="s">
        <v>7</v>
      </c>
      <c r="B69" s="107">
        <v>820</v>
      </c>
      <c r="C69" s="65" t="s">
        <v>8</v>
      </c>
      <c r="D69" s="65"/>
      <c r="E69" s="65"/>
      <c r="F69" s="65"/>
      <c r="G69" s="65" t="s">
        <v>55</v>
      </c>
      <c r="H69" s="68">
        <f>H70</f>
        <v>860.41300000000001</v>
      </c>
    </row>
    <row r="70" spans="1:9" ht="45">
      <c r="A70" s="64" t="s">
        <v>17</v>
      </c>
      <c r="B70" s="107">
        <v>820</v>
      </c>
      <c r="C70" s="65" t="s">
        <v>8</v>
      </c>
      <c r="D70" s="65" t="s">
        <v>18</v>
      </c>
      <c r="E70" s="65"/>
      <c r="F70" s="65"/>
      <c r="G70" s="65" t="s">
        <v>55</v>
      </c>
      <c r="H70" s="68">
        <f>H71</f>
        <v>860.41300000000001</v>
      </c>
    </row>
    <row r="71" spans="1:9">
      <c r="A71" s="67" t="s">
        <v>137</v>
      </c>
      <c r="B71" s="107">
        <v>820</v>
      </c>
      <c r="C71" s="65" t="s">
        <v>8</v>
      </c>
      <c r="D71" s="65" t="s">
        <v>18</v>
      </c>
      <c r="E71" s="65" t="s">
        <v>10</v>
      </c>
      <c r="F71" s="65"/>
      <c r="G71" s="65" t="s">
        <v>55</v>
      </c>
      <c r="H71" s="66">
        <f>H72</f>
        <v>860.41300000000001</v>
      </c>
    </row>
    <row r="72" spans="1:9">
      <c r="A72" s="64" t="s">
        <v>15</v>
      </c>
      <c r="B72" s="107">
        <v>820</v>
      </c>
      <c r="C72" s="65" t="s">
        <v>8</v>
      </c>
      <c r="D72" s="65" t="s">
        <v>18</v>
      </c>
      <c r="E72" s="65" t="s">
        <v>16</v>
      </c>
      <c r="F72" s="65"/>
      <c r="G72" s="65" t="s">
        <v>55</v>
      </c>
      <c r="H72" s="66">
        <f>H73</f>
        <v>860.41300000000001</v>
      </c>
    </row>
    <row r="73" spans="1:9" ht="30">
      <c r="A73" s="67" t="s">
        <v>139</v>
      </c>
      <c r="B73" s="107">
        <v>820</v>
      </c>
      <c r="C73" s="65" t="s">
        <v>8</v>
      </c>
      <c r="D73" s="65" t="s">
        <v>18</v>
      </c>
      <c r="E73" s="65" t="s">
        <v>16</v>
      </c>
      <c r="F73" s="65" t="s">
        <v>134</v>
      </c>
      <c r="G73" s="65" t="s">
        <v>55</v>
      </c>
      <c r="H73" s="66">
        <f>751.857+108.556</f>
        <v>860.41300000000001</v>
      </c>
    </row>
    <row r="74" spans="1:9" s="33" customFormat="1" ht="14.25" hidden="1">
      <c r="A74" s="72" t="s">
        <v>98</v>
      </c>
      <c r="B74" s="109">
        <v>820</v>
      </c>
      <c r="C74" s="62" t="s">
        <v>9</v>
      </c>
      <c r="D74" s="62"/>
      <c r="E74" s="62"/>
      <c r="F74" s="62"/>
      <c r="G74" s="62"/>
      <c r="H74" s="63">
        <f>H75</f>
        <v>0</v>
      </c>
      <c r="I74" s="32"/>
    </row>
    <row r="75" spans="1:9" hidden="1">
      <c r="A75" s="67" t="s">
        <v>99</v>
      </c>
      <c r="B75" s="107">
        <v>820</v>
      </c>
      <c r="C75" s="65" t="s">
        <v>9</v>
      </c>
      <c r="D75" s="65" t="s">
        <v>14</v>
      </c>
      <c r="E75" s="65"/>
      <c r="F75" s="65"/>
      <c r="G75" s="65"/>
      <c r="H75" s="66">
        <f>H76</f>
        <v>0</v>
      </c>
    </row>
    <row r="76" spans="1:9" hidden="1">
      <c r="A76" s="67" t="s">
        <v>137</v>
      </c>
      <c r="B76" s="107">
        <v>820</v>
      </c>
      <c r="C76" s="65" t="s">
        <v>9</v>
      </c>
      <c r="D76" s="65" t="s">
        <v>14</v>
      </c>
      <c r="E76" s="65" t="s">
        <v>106</v>
      </c>
      <c r="F76" s="65"/>
      <c r="G76" s="65"/>
      <c r="H76" s="66">
        <f>H77</f>
        <v>0</v>
      </c>
    </row>
    <row r="77" spans="1:9" ht="30" hidden="1">
      <c r="A77" s="67" t="s">
        <v>144</v>
      </c>
      <c r="B77" s="107">
        <v>820</v>
      </c>
      <c r="C77" s="65" t="s">
        <v>9</v>
      </c>
      <c r="D77" s="65" t="s">
        <v>14</v>
      </c>
      <c r="E77" s="65" t="s">
        <v>133</v>
      </c>
      <c r="F77" s="65"/>
      <c r="G77" s="65"/>
      <c r="H77" s="66">
        <f>H78+H79</f>
        <v>0</v>
      </c>
    </row>
    <row r="78" spans="1:9" ht="60" hidden="1">
      <c r="A78" s="67" t="s">
        <v>138</v>
      </c>
      <c r="B78" s="107">
        <v>820</v>
      </c>
      <c r="C78" s="65" t="s">
        <v>9</v>
      </c>
      <c r="D78" s="65" t="s">
        <v>14</v>
      </c>
      <c r="E78" s="65" t="s">
        <v>133</v>
      </c>
      <c r="F78" s="65" t="s">
        <v>132</v>
      </c>
      <c r="G78" s="65"/>
      <c r="H78" s="66"/>
    </row>
    <row r="79" spans="1:9" ht="30" hidden="1">
      <c r="A79" s="67" t="s">
        <v>139</v>
      </c>
      <c r="B79" s="107">
        <v>820</v>
      </c>
      <c r="C79" s="65" t="s">
        <v>9</v>
      </c>
      <c r="D79" s="65" t="s">
        <v>14</v>
      </c>
      <c r="E79" s="65" t="s">
        <v>133</v>
      </c>
      <c r="F79" s="65" t="s">
        <v>134</v>
      </c>
      <c r="G79" s="65"/>
      <c r="H79" s="66"/>
    </row>
    <row r="80" spans="1:9" s="33" customFormat="1" ht="28.5">
      <c r="A80" s="72" t="s">
        <v>63</v>
      </c>
      <c r="B80" s="109">
        <v>820</v>
      </c>
      <c r="C80" s="62" t="s">
        <v>14</v>
      </c>
      <c r="D80" s="62"/>
      <c r="E80" s="62"/>
      <c r="F80" s="62"/>
      <c r="G80" s="62"/>
      <c r="H80" s="63">
        <f>H81</f>
        <v>724.31200000000001</v>
      </c>
      <c r="I80" s="32"/>
    </row>
    <row r="81" spans="1:9" ht="30">
      <c r="A81" s="67" t="s">
        <v>61</v>
      </c>
      <c r="B81" s="107">
        <v>820</v>
      </c>
      <c r="C81" s="65" t="s">
        <v>14</v>
      </c>
      <c r="D81" s="65" t="s">
        <v>26</v>
      </c>
      <c r="E81" s="65"/>
      <c r="F81" s="65"/>
      <c r="G81" s="65"/>
      <c r="H81" s="66">
        <f>H82</f>
        <v>724.31200000000001</v>
      </c>
    </row>
    <row r="82" spans="1:9" ht="45">
      <c r="A82" s="67" t="s">
        <v>145</v>
      </c>
      <c r="B82" s="107">
        <v>820</v>
      </c>
      <c r="C82" s="65" t="s">
        <v>14</v>
      </c>
      <c r="D82" s="65" t="s">
        <v>26</v>
      </c>
      <c r="E82" s="65" t="s">
        <v>62</v>
      </c>
      <c r="F82" s="65"/>
      <c r="G82" s="65"/>
      <c r="H82" s="66">
        <f>H83+H84</f>
        <v>724.31200000000001</v>
      </c>
    </row>
    <row r="83" spans="1:9" ht="60">
      <c r="A83" s="67" t="s">
        <v>138</v>
      </c>
      <c r="B83" s="107">
        <v>820</v>
      </c>
      <c r="C83" s="65" t="s">
        <v>14</v>
      </c>
      <c r="D83" s="65" t="s">
        <v>26</v>
      </c>
      <c r="E83" s="65" t="s">
        <v>62</v>
      </c>
      <c r="F83" s="65" t="s">
        <v>132</v>
      </c>
      <c r="G83" s="65"/>
      <c r="H83" s="66">
        <v>714.11300000000006</v>
      </c>
    </row>
    <row r="84" spans="1:9" ht="30">
      <c r="A84" s="67" t="s">
        <v>139</v>
      </c>
      <c r="B84" s="107">
        <v>820</v>
      </c>
      <c r="C84" s="65" t="s">
        <v>14</v>
      </c>
      <c r="D84" s="65" t="s">
        <v>26</v>
      </c>
      <c r="E84" s="65" t="s">
        <v>62</v>
      </c>
      <c r="F84" s="65" t="s">
        <v>134</v>
      </c>
      <c r="G84" s="65"/>
      <c r="H84" s="66">
        <f>10.5-0.301</f>
        <v>10.199</v>
      </c>
    </row>
    <row r="85" spans="1:9" s="33" customFormat="1" ht="14.25" hidden="1">
      <c r="A85" s="72" t="s">
        <v>56</v>
      </c>
      <c r="B85" s="109">
        <v>820</v>
      </c>
      <c r="C85" s="62" t="s">
        <v>18</v>
      </c>
      <c r="D85" s="62"/>
      <c r="E85" s="62"/>
      <c r="F85" s="62"/>
      <c r="G85" s="62"/>
      <c r="H85" s="63">
        <f>H86+H91+H98</f>
        <v>0</v>
      </c>
      <c r="I85" s="32"/>
    </row>
    <row r="86" spans="1:9" s="33" customFormat="1" hidden="1">
      <c r="A86" s="67" t="s">
        <v>114</v>
      </c>
      <c r="B86" s="107">
        <v>820</v>
      </c>
      <c r="C86" s="65" t="s">
        <v>18</v>
      </c>
      <c r="D86" s="65" t="s">
        <v>77</v>
      </c>
      <c r="E86" s="65"/>
      <c r="F86" s="65"/>
      <c r="G86" s="65"/>
      <c r="H86" s="66">
        <f>H87</f>
        <v>0</v>
      </c>
    </row>
    <row r="87" spans="1:9" s="33" customFormat="1" ht="45" hidden="1">
      <c r="A87" s="67" t="s">
        <v>118</v>
      </c>
      <c r="B87" s="107">
        <v>820</v>
      </c>
      <c r="C87" s="65" t="s">
        <v>18</v>
      </c>
      <c r="D87" s="65" t="s">
        <v>77</v>
      </c>
      <c r="E87" s="65" t="s">
        <v>117</v>
      </c>
      <c r="F87" s="65"/>
      <c r="G87" s="65"/>
      <c r="H87" s="66">
        <f>H88</f>
        <v>0</v>
      </c>
    </row>
    <row r="88" spans="1:9" s="33" customFormat="1" ht="45" hidden="1">
      <c r="A88" s="67" t="s">
        <v>115</v>
      </c>
      <c r="B88" s="107">
        <v>820</v>
      </c>
      <c r="C88" s="65" t="s">
        <v>18</v>
      </c>
      <c r="D88" s="65" t="s">
        <v>77</v>
      </c>
      <c r="E88" s="65" t="s">
        <v>116</v>
      </c>
      <c r="F88" s="65" t="s">
        <v>110</v>
      </c>
      <c r="G88" s="65"/>
      <c r="H88" s="66">
        <f>H89+H90</f>
        <v>0</v>
      </c>
    </row>
    <row r="89" spans="1:9" s="33" customFormat="1" ht="30" hidden="1">
      <c r="A89" s="67" t="s">
        <v>139</v>
      </c>
      <c r="B89" s="107">
        <v>820</v>
      </c>
      <c r="C89" s="65" t="s">
        <v>18</v>
      </c>
      <c r="D89" s="65" t="s">
        <v>77</v>
      </c>
      <c r="E89" s="65" t="s">
        <v>116</v>
      </c>
      <c r="F89" s="65" t="s">
        <v>134</v>
      </c>
      <c r="G89" s="65"/>
      <c r="H89" s="66"/>
    </row>
    <row r="90" spans="1:9" s="33" customFormat="1" ht="30" hidden="1">
      <c r="A90" s="67" t="s">
        <v>142</v>
      </c>
      <c r="B90" s="107">
        <v>820</v>
      </c>
      <c r="C90" s="65" t="s">
        <v>18</v>
      </c>
      <c r="D90" s="65" t="s">
        <v>77</v>
      </c>
      <c r="E90" s="65" t="s">
        <v>116</v>
      </c>
      <c r="F90" s="65" t="s">
        <v>141</v>
      </c>
      <c r="G90" s="65"/>
      <c r="H90" s="66"/>
    </row>
    <row r="91" spans="1:9" s="33" customFormat="1" hidden="1">
      <c r="A91" s="67" t="s">
        <v>68</v>
      </c>
      <c r="B91" s="107">
        <v>820</v>
      </c>
      <c r="C91" s="65" t="s">
        <v>18</v>
      </c>
      <c r="D91" s="65" t="s">
        <v>69</v>
      </c>
      <c r="E91" s="65"/>
      <c r="F91" s="65"/>
      <c r="G91" s="65"/>
      <c r="H91" s="66">
        <f>H92</f>
        <v>0</v>
      </c>
    </row>
    <row r="92" spans="1:9" s="33" customFormat="1" hidden="1">
      <c r="A92" s="67" t="s">
        <v>70</v>
      </c>
      <c r="B92" s="107">
        <v>820</v>
      </c>
      <c r="C92" s="65" t="s">
        <v>18</v>
      </c>
      <c r="D92" s="65" t="s">
        <v>69</v>
      </c>
      <c r="E92" s="65" t="s">
        <v>71</v>
      </c>
      <c r="F92" s="62"/>
      <c r="G92" s="62"/>
      <c r="H92" s="66">
        <f>H93</f>
        <v>0</v>
      </c>
    </row>
    <row r="93" spans="1:9" s="33" customFormat="1" ht="43.5" hidden="1" customHeight="1">
      <c r="A93" s="67" t="s">
        <v>72</v>
      </c>
      <c r="B93" s="107">
        <v>820</v>
      </c>
      <c r="C93" s="65" t="s">
        <v>18</v>
      </c>
      <c r="D93" s="65" t="s">
        <v>69</v>
      </c>
      <c r="E93" s="65" t="s">
        <v>73</v>
      </c>
      <c r="F93" s="65"/>
      <c r="G93" s="62"/>
      <c r="H93" s="66">
        <f>H94+H95+H96+H97</f>
        <v>0</v>
      </c>
    </row>
    <row r="94" spans="1:9" s="33" customFormat="1" ht="30" hidden="1">
      <c r="A94" s="67" t="s">
        <v>139</v>
      </c>
      <c r="B94" s="107">
        <v>820</v>
      </c>
      <c r="C94" s="65" t="s">
        <v>18</v>
      </c>
      <c r="D94" s="65" t="s">
        <v>69</v>
      </c>
      <c r="E94" s="65" t="s">
        <v>73</v>
      </c>
      <c r="F94" s="65" t="s">
        <v>134</v>
      </c>
      <c r="G94" s="62"/>
      <c r="H94" s="66">
        <v>0</v>
      </c>
    </row>
    <row r="95" spans="1:9" s="33" customFormat="1" ht="30" hidden="1">
      <c r="A95" s="67" t="s">
        <v>142</v>
      </c>
      <c r="B95" s="107">
        <v>820</v>
      </c>
      <c r="C95" s="65" t="s">
        <v>18</v>
      </c>
      <c r="D95" s="65" t="s">
        <v>69</v>
      </c>
      <c r="E95" s="65" t="s">
        <v>73</v>
      </c>
      <c r="F95" s="65" t="s">
        <v>141</v>
      </c>
      <c r="G95" s="62"/>
      <c r="H95" s="66"/>
    </row>
    <row r="96" spans="1:9" s="33" customFormat="1" ht="30" hidden="1">
      <c r="A96" s="67" t="s">
        <v>150</v>
      </c>
      <c r="B96" s="107">
        <v>820</v>
      </c>
      <c r="C96" s="65" t="s">
        <v>18</v>
      </c>
      <c r="D96" s="65" t="s">
        <v>69</v>
      </c>
      <c r="E96" s="65" t="s">
        <v>73</v>
      </c>
      <c r="F96" s="65" t="s">
        <v>143</v>
      </c>
      <c r="G96" s="62"/>
      <c r="H96" s="66"/>
    </row>
    <row r="97" spans="1:9" s="33" customFormat="1" hidden="1">
      <c r="A97" s="67" t="s">
        <v>136</v>
      </c>
      <c r="B97" s="107">
        <v>820</v>
      </c>
      <c r="C97" s="65" t="s">
        <v>18</v>
      </c>
      <c r="D97" s="65" t="s">
        <v>69</v>
      </c>
      <c r="E97" s="65" t="s">
        <v>73</v>
      </c>
      <c r="F97" s="65" t="s">
        <v>135</v>
      </c>
      <c r="G97" s="62"/>
      <c r="H97" s="66"/>
    </row>
    <row r="98" spans="1:9" s="33" customFormat="1" ht="15.75" hidden="1" customHeight="1">
      <c r="A98" s="67" t="s">
        <v>91</v>
      </c>
      <c r="B98" s="107">
        <v>820</v>
      </c>
      <c r="C98" s="65" t="s">
        <v>18</v>
      </c>
      <c r="D98" s="65" t="s">
        <v>90</v>
      </c>
      <c r="E98" s="65"/>
      <c r="F98" s="65"/>
      <c r="G98" s="62"/>
      <c r="H98" s="66">
        <f>H99</f>
        <v>0</v>
      </c>
    </row>
    <row r="99" spans="1:9" s="33" customFormat="1" ht="30" hidden="1">
      <c r="A99" s="67" t="s">
        <v>149</v>
      </c>
      <c r="B99" s="107">
        <v>820</v>
      </c>
      <c r="C99" s="65" t="s">
        <v>18</v>
      </c>
      <c r="D99" s="65" t="s">
        <v>90</v>
      </c>
      <c r="E99" s="65" t="s">
        <v>148</v>
      </c>
      <c r="F99" s="65"/>
      <c r="G99" s="62"/>
      <c r="H99" s="66">
        <f>H100</f>
        <v>0</v>
      </c>
    </row>
    <row r="100" spans="1:9" s="33" customFormat="1" hidden="1">
      <c r="A100" s="67" t="s">
        <v>97</v>
      </c>
      <c r="B100" s="107">
        <v>820</v>
      </c>
      <c r="C100" s="65" t="s">
        <v>18</v>
      </c>
      <c r="D100" s="65" t="s">
        <v>90</v>
      </c>
      <c r="E100" s="65" t="s">
        <v>96</v>
      </c>
      <c r="F100" s="62"/>
      <c r="G100" s="62"/>
      <c r="H100" s="66">
        <f>H101+H102</f>
        <v>0</v>
      </c>
    </row>
    <row r="101" spans="1:9" s="33" customFormat="1" ht="30" hidden="1">
      <c r="A101" s="67" t="s">
        <v>139</v>
      </c>
      <c r="B101" s="107">
        <v>820</v>
      </c>
      <c r="C101" s="65" t="s">
        <v>18</v>
      </c>
      <c r="D101" s="65" t="s">
        <v>90</v>
      </c>
      <c r="E101" s="65" t="s">
        <v>96</v>
      </c>
      <c r="F101" s="65" t="s">
        <v>134</v>
      </c>
      <c r="G101" s="62"/>
      <c r="H101" s="66"/>
    </row>
    <row r="102" spans="1:9" s="33" customFormat="1" ht="30" hidden="1">
      <c r="A102" s="67" t="s">
        <v>150</v>
      </c>
      <c r="B102" s="107">
        <v>820</v>
      </c>
      <c r="C102" s="65" t="s">
        <v>18</v>
      </c>
      <c r="D102" s="65" t="s">
        <v>90</v>
      </c>
      <c r="E102" s="65" t="s">
        <v>96</v>
      </c>
      <c r="F102" s="65" t="s">
        <v>143</v>
      </c>
      <c r="G102" s="62"/>
      <c r="H102" s="66"/>
    </row>
    <row r="103" spans="1:9" s="33" customFormat="1" ht="14.25">
      <c r="A103" s="61" t="s">
        <v>27</v>
      </c>
      <c r="B103" s="109">
        <v>820</v>
      </c>
      <c r="C103" s="62" t="s">
        <v>19</v>
      </c>
      <c r="D103" s="62"/>
      <c r="E103" s="62"/>
      <c r="F103" s="62"/>
      <c r="G103" s="62"/>
      <c r="H103" s="63">
        <f>H104+H113+H122+H140+H147</f>
        <v>93743.512000000002</v>
      </c>
      <c r="I103" s="32"/>
    </row>
    <row r="104" spans="1:9" s="33" customFormat="1">
      <c r="A104" s="64" t="s">
        <v>28</v>
      </c>
      <c r="B104" s="107">
        <v>820</v>
      </c>
      <c r="C104" s="65" t="s">
        <v>19</v>
      </c>
      <c r="D104" s="65" t="s">
        <v>8</v>
      </c>
      <c r="E104" s="62"/>
      <c r="F104" s="62"/>
      <c r="G104" s="62"/>
      <c r="H104" s="66">
        <f>H105+H110</f>
        <v>42743.315000000002</v>
      </c>
    </row>
    <row r="105" spans="1:9" s="33" customFormat="1">
      <c r="A105" s="67" t="s">
        <v>151</v>
      </c>
      <c r="B105" s="107">
        <v>820</v>
      </c>
      <c r="C105" s="65" t="s">
        <v>19</v>
      </c>
      <c r="D105" s="65" t="s">
        <v>8</v>
      </c>
      <c r="E105" s="65" t="s">
        <v>119</v>
      </c>
      <c r="F105" s="65"/>
      <c r="G105" s="65"/>
      <c r="H105" s="66">
        <f>H106</f>
        <v>1400</v>
      </c>
    </row>
    <row r="106" spans="1:9" s="33" customFormat="1">
      <c r="A106" s="70" t="s">
        <v>86</v>
      </c>
      <c r="B106" s="107">
        <v>820</v>
      </c>
      <c r="C106" s="65" t="s">
        <v>19</v>
      </c>
      <c r="D106" s="65" t="s">
        <v>8</v>
      </c>
      <c r="E106" s="65" t="s">
        <v>87</v>
      </c>
      <c r="F106" s="65"/>
      <c r="G106" s="65"/>
      <c r="H106" s="66">
        <f>H107+H108+H109</f>
        <v>1400</v>
      </c>
    </row>
    <row r="107" spans="1:9" s="33" customFormat="1" ht="30">
      <c r="A107" s="67" t="s">
        <v>139</v>
      </c>
      <c r="B107" s="107">
        <v>820</v>
      </c>
      <c r="C107" s="65" t="s">
        <v>19</v>
      </c>
      <c r="D107" s="65" t="s">
        <v>8</v>
      </c>
      <c r="E107" s="65" t="s">
        <v>87</v>
      </c>
      <c r="F107" s="65" t="s">
        <v>134</v>
      </c>
      <c r="G107" s="65"/>
      <c r="H107" s="66">
        <v>1400</v>
      </c>
    </row>
    <row r="108" spans="1:9" s="33" customFormat="1" ht="30" hidden="1">
      <c r="A108" s="67" t="s">
        <v>142</v>
      </c>
      <c r="B108" s="107">
        <v>820</v>
      </c>
      <c r="C108" s="65" t="s">
        <v>19</v>
      </c>
      <c r="D108" s="65" t="s">
        <v>8</v>
      </c>
      <c r="E108" s="65" t="s">
        <v>87</v>
      </c>
      <c r="F108" s="65" t="s">
        <v>141</v>
      </c>
      <c r="G108" s="65"/>
      <c r="H108" s="66"/>
    </row>
    <row r="109" spans="1:9" s="33" customFormat="1" hidden="1">
      <c r="A109" s="67" t="s">
        <v>136</v>
      </c>
      <c r="B109" s="107">
        <v>820</v>
      </c>
      <c r="C109" s="65" t="s">
        <v>19</v>
      </c>
      <c r="D109" s="65" t="s">
        <v>8</v>
      </c>
      <c r="E109" s="65" t="s">
        <v>87</v>
      </c>
      <c r="F109" s="65" t="s">
        <v>135</v>
      </c>
      <c r="G109" s="65"/>
      <c r="H109" s="66"/>
    </row>
    <row r="110" spans="1:9" s="33" customFormat="1">
      <c r="A110" s="67" t="s">
        <v>100</v>
      </c>
      <c r="B110" s="107">
        <v>820</v>
      </c>
      <c r="C110" s="65" t="s">
        <v>19</v>
      </c>
      <c r="D110" s="65" t="s">
        <v>8</v>
      </c>
      <c r="E110" s="65" t="s">
        <v>124</v>
      </c>
      <c r="F110" s="65"/>
      <c r="G110" s="65"/>
      <c r="H110" s="66">
        <f>H111</f>
        <v>41343.315000000002</v>
      </c>
    </row>
    <row r="111" spans="1:9" ht="60">
      <c r="A111" s="67" t="s">
        <v>146</v>
      </c>
      <c r="B111" s="107">
        <v>820</v>
      </c>
      <c r="C111" s="65" t="s">
        <v>19</v>
      </c>
      <c r="D111" s="65" t="s">
        <v>8</v>
      </c>
      <c r="E111" s="65" t="s">
        <v>65</v>
      </c>
      <c r="F111" s="65"/>
      <c r="G111" s="65"/>
      <c r="H111" s="66">
        <f>H112</f>
        <v>41343.315000000002</v>
      </c>
    </row>
    <row r="112" spans="1:9">
      <c r="A112" s="67" t="s">
        <v>100</v>
      </c>
      <c r="B112" s="107">
        <v>820</v>
      </c>
      <c r="C112" s="65" t="s">
        <v>19</v>
      </c>
      <c r="D112" s="65" t="s">
        <v>8</v>
      </c>
      <c r="E112" s="65" t="s">
        <v>65</v>
      </c>
      <c r="F112" s="65" t="s">
        <v>12</v>
      </c>
      <c r="G112" s="65"/>
      <c r="H112" s="66">
        <v>41343.315000000002</v>
      </c>
    </row>
    <row r="113" spans="1:8" hidden="1">
      <c r="A113" s="64" t="s">
        <v>29</v>
      </c>
      <c r="B113" s="107">
        <v>820</v>
      </c>
      <c r="C113" s="65" t="s">
        <v>19</v>
      </c>
      <c r="D113" s="65" t="s">
        <v>9</v>
      </c>
      <c r="E113" s="65"/>
      <c r="F113" s="65"/>
      <c r="G113" s="65"/>
      <c r="H113" s="66">
        <f>H114+H118</f>
        <v>0</v>
      </c>
    </row>
    <row r="114" spans="1:8" ht="45" hidden="1">
      <c r="A114" s="64" t="s">
        <v>118</v>
      </c>
      <c r="B114" s="107">
        <v>820</v>
      </c>
      <c r="C114" s="65" t="s">
        <v>19</v>
      </c>
      <c r="D114" s="65" t="s">
        <v>9</v>
      </c>
      <c r="E114" s="65" t="s">
        <v>117</v>
      </c>
      <c r="F114" s="65"/>
      <c r="G114" s="65"/>
      <c r="H114" s="66">
        <f>H115</f>
        <v>0</v>
      </c>
    </row>
    <row r="115" spans="1:8" ht="45" hidden="1">
      <c r="A115" s="64" t="s">
        <v>115</v>
      </c>
      <c r="B115" s="107">
        <v>820</v>
      </c>
      <c r="C115" s="65" t="s">
        <v>19</v>
      </c>
      <c r="D115" s="65" t="s">
        <v>9</v>
      </c>
      <c r="E115" s="65" t="s">
        <v>116</v>
      </c>
      <c r="F115" s="65"/>
      <c r="G115" s="65"/>
      <c r="H115" s="66">
        <f>H116+H117</f>
        <v>0</v>
      </c>
    </row>
    <row r="116" spans="1:8" s="33" customFormat="1" ht="30" hidden="1">
      <c r="A116" s="67" t="s">
        <v>139</v>
      </c>
      <c r="B116" s="107">
        <v>820</v>
      </c>
      <c r="C116" s="65" t="s">
        <v>19</v>
      </c>
      <c r="D116" s="65" t="s">
        <v>9</v>
      </c>
      <c r="E116" s="65" t="s">
        <v>116</v>
      </c>
      <c r="F116" s="65" t="s">
        <v>134</v>
      </c>
      <c r="G116" s="65"/>
      <c r="H116" s="66"/>
    </row>
    <row r="117" spans="1:8" s="33" customFormat="1" ht="30" hidden="1">
      <c r="A117" s="67" t="s">
        <v>142</v>
      </c>
      <c r="B117" s="107">
        <v>820</v>
      </c>
      <c r="C117" s="65" t="s">
        <v>19</v>
      </c>
      <c r="D117" s="65" t="s">
        <v>9</v>
      </c>
      <c r="E117" s="65" t="s">
        <v>116</v>
      </c>
      <c r="F117" s="65" t="s">
        <v>141</v>
      </c>
      <c r="G117" s="65"/>
      <c r="H117" s="66"/>
    </row>
    <row r="118" spans="1:8" hidden="1">
      <c r="A118" s="64" t="s">
        <v>30</v>
      </c>
      <c r="B118" s="107">
        <v>820</v>
      </c>
      <c r="C118" s="65" t="s">
        <v>19</v>
      </c>
      <c r="D118" s="65" t="s">
        <v>9</v>
      </c>
      <c r="E118" s="65" t="s">
        <v>31</v>
      </c>
      <c r="F118" s="65"/>
      <c r="G118" s="65"/>
      <c r="H118" s="66">
        <f>H119</f>
        <v>0</v>
      </c>
    </row>
    <row r="119" spans="1:8" hidden="1">
      <c r="A119" s="64" t="s">
        <v>32</v>
      </c>
      <c r="B119" s="107">
        <v>820</v>
      </c>
      <c r="C119" s="65" t="s">
        <v>19</v>
      </c>
      <c r="D119" s="65" t="s">
        <v>9</v>
      </c>
      <c r="E119" s="65" t="s">
        <v>33</v>
      </c>
      <c r="F119" s="65"/>
      <c r="G119" s="65"/>
      <c r="H119" s="66">
        <f>H120+H121</f>
        <v>0</v>
      </c>
    </row>
    <row r="120" spans="1:8" ht="30" hidden="1">
      <c r="A120" s="67" t="s">
        <v>139</v>
      </c>
      <c r="B120" s="107">
        <v>820</v>
      </c>
      <c r="C120" s="65" t="s">
        <v>19</v>
      </c>
      <c r="D120" s="65" t="s">
        <v>9</v>
      </c>
      <c r="E120" s="65" t="s">
        <v>33</v>
      </c>
      <c r="F120" s="65" t="s">
        <v>134</v>
      </c>
      <c r="G120" s="65"/>
      <c r="H120" s="66"/>
    </row>
    <row r="121" spans="1:8" hidden="1">
      <c r="A121" s="67" t="s">
        <v>136</v>
      </c>
      <c r="B121" s="107">
        <v>820</v>
      </c>
      <c r="C121" s="65" t="s">
        <v>19</v>
      </c>
      <c r="D121" s="65" t="s">
        <v>9</v>
      </c>
      <c r="E121" s="65" t="s">
        <v>33</v>
      </c>
      <c r="F121" s="65" t="s">
        <v>135</v>
      </c>
      <c r="G121" s="65"/>
      <c r="H121" s="66"/>
    </row>
    <row r="122" spans="1:8">
      <c r="A122" s="64" t="s">
        <v>44</v>
      </c>
      <c r="B122" s="107">
        <v>820</v>
      </c>
      <c r="C122" s="69" t="s">
        <v>19</v>
      </c>
      <c r="D122" s="69" t="s">
        <v>14</v>
      </c>
      <c r="E122" s="65"/>
      <c r="F122" s="73"/>
      <c r="G122" s="73"/>
      <c r="H122" s="66">
        <f>H123+H128</f>
        <v>51000.197</v>
      </c>
    </row>
    <row r="123" spans="1:8" ht="29.25" hidden="1" customHeight="1">
      <c r="A123" s="67" t="s">
        <v>88</v>
      </c>
      <c r="B123" s="107">
        <v>820</v>
      </c>
      <c r="C123" s="65" t="s">
        <v>19</v>
      </c>
      <c r="D123" s="65" t="s">
        <v>14</v>
      </c>
      <c r="E123" s="65" t="s">
        <v>84</v>
      </c>
      <c r="F123" s="65"/>
      <c r="G123" s="65"/>
      <c r="H123" s="68">
        <f>H124</f>
        <v>0</v>
      </c>
    </row>
    <row r="124" spans="1:8" hidden="1">
      <c r="A124" s="67" t="s">
        <v>113</v>
      </c>
      <c r="B124" s="107">
        <v>820</v>
      </c>
      <c r="C124" s="65" t="s">
        <v>19</v>
      </c>
      <c r="D124" s="65" t="s">
        <v>14</v>
      </c>
      <c r="E124" s="65" t="s">
        <v>112</v>
      </c>
      <c r="F124" s="65"/>
      <c r="G124" s="65"/>
      <c r="H124" s="68">
        <f>H125+H126+H127</f>
        <v>0</v>
      </c>
    </row>
    <row r="125" spans="1:8" ht="30" hidden="1">
      <c r="A125" s="67" t="s">
        <v>139</v>
      </c>
      <c r="B125" s="107">
        <v>820</v>
      </c>
      <c r="C125" s="65" t="s">
        <v>19</v>
      </c>
      <c r="D125" s="65" t="s">
        <v>14</v>
      </c>
      <c r="E125" s="65" t="s">
        <v>112</v>
      </c>
      <c r="F125" s="65" t="s">
        <v>134</v>
      </c>
      <c r="G125" s="65"/>
      <c r="H125" s="68"/>
    </row>
    <row r="126" spans="1:8" ht="30" hidden="1">
      <c r="A126" s="67" t="s">
        <v>142</v>
      </c>
      <c r="B126" s="107">
        <v>820</v>
      </c>
      <c r="C126" s="65" t="s">
        <v>19</v>
      </c>
      <c r="D126" s="65" t="s">
        <v>14</v>
      </c>
      <c r="E126" s="65" t="s">
        <v>112</v>
      </c>
      <c r="F126" s="65" t="s">
        <v>141</v>
      </c>
      <c r="G126" s="65"/>
      <c r="H126" s="68"/>
    </row>
    <row r="127" spans="1:8" hidden="1">
      <c r="A127" s="67" t="s">
        <v>136</v>
      </c>
      <c r="B127" s="107">
        <v>820</v>
      </c>
      <c r="C127" s="65" t="s">
        <v>19</v>
      </c>
      <c r="D127" s="65" t="s">
        <v>14</v>
      </c>
      <c r="E127" s="65" t="s">
        <v>112</v>
      </c>
      <c r="F127" s="65" t="s">
        <v>135</v>
      </c>
      <c r="G127" s="65"/>
      <c r="H127" s="68"/>
    </row>
    <row r="128" spans="1:8">
      <c r="A128" s="64" t="s">
        <v>44</v>
      </c>
      <c r="B128" s="107">
        <v>820</v>
      </c>
      <c r="C128" s="65" t="s">
        <v>19</v>
      </c>
      <c r="D128" s="65" t="s">
        <v>14</v>
      </c>
      <c r="E128" s="65" t="s">
        <v>45</v>
      </c>
      <c r="F128" s="69"/>
      <c r="G128" s="69"/>
      <c r="H128" s="66">
        <f>H129+H131+H133+H135+H137</f>
        <v>51000.197</v>
      </c>
    </row>
    <row r="129" spans="1:8">
      <c r="A129" s="64" t="s">
        <v>46</v>
      </c>
      <c r="B129" s="107">
        <v>820</v>
      </c>
      <c r="C129" s="65" t="s">
        <v>19</v>
      </c>
      <c r="D129" s="65" t="s">
        <v>14</v>
      </c>
      <c r="E129" s="65" t="s">
        <v>47</v>
      </c>
      <c r="F129" s="69"/>
      <c r="G129" s="69"/>
      <c r="H129" s="66">
        <f>H130</f>
        <v>23046.718000000001</v>
      </c>
    </row>
    <row r="130" spans="1:8" ht="30">
      <c r="A130" s="67" t="s">
        <v>139</v>
      </c>
      <c r="B130" s="107">
        <v>820</v>
      </c>
      <c r="C130" s="65" t="s">
        <v>19</v>
      </c>
      <c r="D130" s="65" t="s">
        <v>14</v>
      </c>
      <c r="E130" s="65" t="s">
        <v>47</v>
      </c>
      <c r="F130" s="69" t="s">
        <v>134</v>
      </c>
      <c r="G130" s="69"/>
      <c r="H130" s="66">
        <f>17801.696+5245.022</f>
        <v>23046.718000000001</v>
      </c>
    </row>
    <row r="131" spans="1:8" ht="45" customHeight="1">
      <c r="A131" s="67" t="s">
        <v>64</v>
      </c>
      <c r="B131" s="107">
        <v>820</v>
      </c>
      <c r="C131" s="65" t="s">
        <v>19</v>
      </c>
      <c r="D131" s="65" t="s">
        <v>14</v>
      </c>
      <c r="E131" s="65" t="s">
        <v>48</v>
      </c>
      <c r="F131" s="69"/>
      <c r="G131" s="69"/>
      <c r="H131" s="66">
        <f>H132</f>
        <v>10549.47</v>
      </c>
    </row>
    <row r="132" spans="1:8" ht="30">
      <c r="A132" s="67" t="s">
        <v>139</v>
      </c>
      <c r="B132" s="107">
        <v>820</v>
      </c>
      <c r="C132" s="65" t="s">
        <v>19</v>
      </c>
      <c r="D132" s="65" t="s">
        <v>14</v>
      </c>
      <c r="E132" s="65" t="s">
        <v>48</v>
      </c>
      <c r="F132" s="69" t="s">
        <v>134</v>
      </c>
      <c r="G132" s="69"/>
      <c r="H132" s="66">
        <v>10549.47</v>
      </c>
    </row>
    <row r="133" spans="1:8">
      <c r="A133" s="64" t="s">
        <v>49</v>
      </c>
      <c r="B133" s="107">
        <v>820</v>
      </c>
      <c r="C133" s="69" t="s">
        <v>19</v>
      </c>
      <c r="D133" s="69" t="s">
        <v>14</v>
      </c>
      <c r="E133" s="65" t="s">
        <v>50</v>
      </c>
      <c r="F133" s="69"/>
      <c r="G133" s="69"/>
      <c r="H133" s="66">
        <f>H134</f>
        <v>6695.5</v>
      </c>
    </row>
    <row r="134" spans="1:8" ht="30">
      <c r="A134" s="67" t="s">
        <v>139</v>
      </c>
      <c r="B134" s="107">
        <v>820</v>
      </c>
      <c r="C134" s="65" t="s">
        <v>19</v>
      </c>
      <c r="D134" s="65" t="s">
        <v>14</v>
      </c>
      <c r="E134" s="65" t="s">
        <v>50</v>
      </c>
      <c r="F134" s="69" t="s">
        <v>134</v>
      </c>
      <c r="G134" s="69"/>
      <c r="H134" s="66">
        <v>6695.5</v>
      </c>
    </row>
    <row r="135" spans="1:8">
      <c r="A135" s="64" t="s">
        <v>51</v>
      </c>
      <c r="B135" s="107">
        <v>820</v>
      </c>
      <c r="C135" s="69" t="s">
        <v>19</v>
      </c>
      <c r="D135" s="69" t="s">
        <v>14</v>
      </c>
      <c r="E135" s="65" t="s">
        <v>52</v>
      </c>
      <c r="F135" s="69"/>
      <c r="G135" s="69"/>
      <c r="H135" s="66">
        <f>H136</f>
        <v>140</v>
      </c>
    </row>
    <row r="136" spans="1:8" ht="30">
      <c r="A136" s="67" t="s">
        <v>139</v>
      </c>
      <c r="B136" s="107">
        <v>820</v>
      </c>
      <c r="C136" s="69" t="s">
        <v>19</v>
      </c>
      <c r="D136" s="69" t="s">
        <v>14</v>
      </c>
      <c r="E136" s="65" t="s">
        <v>52</v>
      </c>
      <c r="F136" s="69" t="s">
        <v>134</v>
      </c>
      <c r="G136" s="69"/>
      <c r="H136" s="66">
        <v>140</v>
      </c>
    </row>
    <row r="137" spans="1:8" ht="30">
      <c r="A137" s="67" t="s">
        <v>53</v>
      </c>
      <c r="B137" s="107">
        <v>820</v>
      </c>
      <c r="C137" s="69" t="s">
        <v>19</v>
      </c>
      <c r="D137" s="69" t="s">
        <v>14</v>
      </c>
      <c r="E137" s="65" t="s">
        <v>54</v>
      </c>
      <c r="F137" s="69"/>
      <c r="G137" s="69"/>
      <c r="H137" s="66">
        <f>H138+H139</f>
        <v>10568.509</v>
      </c>
    </row>
    <row r="138" spans="1:8" ht="30">
      <c r="A138" s="67" t="s">
        <v>139</v>
      </c>
      <c r="B138" s="107">
        <v>820</v>
      </c>
      <c r="C138" s="69" t="s">
        <v>19</v>
      </c>
      <c r="D138" s="69" t="s">
        <v>14</v>
      </c>
      <c r="E138" s="73">
        <v>6000500</v>
      </c>
      <c r="F138" s="73">
        <v>200</v>
      </c>
      <c r="G138" s="73"/>
      <c r="H138" s="66">
        <v>10568.509</v>
      </c>
    </row>
    <row r="139" spans="1:8" hidden="1">
      <c r="A139" s="67" t="s">
        <v>136</v>
      </c>
      <c r="B139" s="107">
        <v>820</v>
      </c>
      <c r="C139" s="69" t="s">
        <v>19</v>
      </c>
      <c r="D139" s="69" t="s">
        <v>14</v>
      </c>
      <c r="E139" s="73">
        <v>6000500</v>
      </c>
      <c r="F139" s="73">
        <v>800</v>
      </c>
      <c r="G139" s="73"/>
      <c r="H139" s="66"/>
    </row>
    <row r="140" spans="1:8" ht="30" hidden="1">
      <c r="A140" s="64" t="s">
        <v>104</v>
      </c>
      <c r="B140" s="107">
        <v>820</v>
      </c>
      <c r="C140" s="65" t="s">
        <v>19</v>
      </c>
      <c r="D140" s="65" t="s">
        <v>19</v>
      </c>
      <c r="E140" s="65"/>
      <c r="F140" s="65"/>
      <c r="G140" s="65"/>
      <c r="H140" s="66">
        <f>H141</f>
        <v>0</v>
      </c>
    </row>
    <row r="141" spans="1:8" ht="29.25" hidden="1" customHeight="1">
      <c r="A141" s="67" t="s">
        <v>88</v>
      </c>
      <c r="B141" s="107">
        <v>820</v>
      </c>
      <c r="C141" s="65" t="s">
        <v>19</v>
      </c>
      <c r="D141" s="65" t="s">
        <v>19</v>
      </c>
      <c r="E141" s="65" t="s">
        <v>84</v>
      </c>
      <c r="F141" s="65"/>
      <c r="G141" s="65"/>
      <c r="H141" s="68">
        <f>H142</f>
        <v>0</v>
      </c>
    </row>
    <row r="142" spans="1:8" hidden="1">
      <c r="A142" s="67" t="s">
        <v>113</v>
      </c>
      <c r="B142" s="107">
        <v>820</v>
      </c>
      <c r="C142" s="65" t="s">
        <v>19</v>
      </c>
      <c r="D142" s="65" t="s">
        <v>19</v>
      </c>
      <c r="E142" s="65" t="s">
        <v>112</v>
      </c>
      <c r="F142" s="65"/>
      <c r="G142" s="65"/>
      <c r="H142" s="68">
        <f>H143+H144+H145+H146</f>
        <v>0</v>
      </c>
    </row>
    <row r="143" spans="1:8" ht="30" hidden="1">
      <c r="A143" s="67" t="s">
        <v>139</v>
      </c>
      <c r="B143" s="107">
        <v>820</v>
      </c>
      <c r="C143" s="65" t="s">
        <v>19</v>
      </c>
      <c r="D143" s="65" t="s">
        <v>19</v>
      </c>
      <c r="E143" s="65" t="s">
        <v>112</v>
      </c>
      <c r="F143" s="65" t="s">
        <v>134</v>
      </c>
      <c r="G143" s="65"/>
      <c r="H143" s="68"/>
    </row>
    <row r="144" spans="1:8" ht="30" hidden="1">
      <c r="A144" s="67" t="s">
        <v>142</v>
      </c>
      <c r="B144" s="107">
        <v>820</v>
      </c>
      <c r="C144" s="65" t="s">
        <v>19</v>
      </c>
      <c r="D144" s="65" t="s">
        <v>19</v>
      </c>
      <c r="E144" s="65" t="s">
        <v>112</v>
      </c>
      <c r="F144" s="65" t="s">
        <v>141</v>
      </c>
      <c r="G144" s="65"/>
      <c r="H144" s="68"/>
    </row>
    <row r="145" spans="1:8" ht="30" hidden="1">
      <c r="A145" s="67" t="s">
        <v>150</v>
      </c>
      <c r="B145" s="107">
        <v>820</v>
      </c>
      <c r="C145" s="65" t="s">
        <v>19</v>
      </c>
      <c r="D145" s="65" t="s">
        <v>19</v>
      </c>
      <c r="E145" s="65" t="s">
        <v>112</v>
      </c>
      <c r="F145" s="65" t="s">
        <v>143</v>
      </c>
      <c r="G145" s="65"/>
      <c r="H145" s="68"/>
    </row>
    <row r="146" spans="1:8" hidden="1">
      <c r="A146" s="67" t="s">
        <v>136</v>
      </c>
      <c r="B146" s="107">
        <v>820</v>
      </c>
      <c r="C146" s="65" t="s">
        <v>19</v>
      </c>
      <c r="D146" s="65" t="s">
        <v>19</v>
      </c>
      <c r="E146" s="65" t="s">
        <v>112</v>
      </c>
      <c r="F146" s="65" t="s">
        <v>135</v>
      </c>
      <c r="G146" s="65"/>
      <c r="H146" s="68"/>
    </row>
    <row r="147" spans="1:8" hidden="1">
      <c r="A147" s="67" t="s">
        <v>27</v>
      </c>
      <c r="B147" s="107">
        <v>820</v>
      </c>
      <c r="C147" s="65" t="s">
        <v>19</v>
      </c>
      <c r="D147" s="65"/>
      <c r="E147" s="65"/>
      <c r="F147" s="65"/>
      <c r="G147" s="65" t="s">
        <v>55</v>
      </c>
      <c r="H147" s="66">
        <f>H148+H154+H159</f>
        <v>0</v>
      </c>
    </row>
    <row r="148" spans="1:8" s="33" customFormat="1" hidden="1">
      <c r="A148" s="64" t="s">
        <v>28</v>
      </c>
      <c r="B148" s="107">
        <v>820</v>
      </c>
      <c r="C148" s="65" t="s">
        <v>19</v>
      </c>
      <c r="D148" s="65" t="s">
        <v>8</v>
      </c>
      <c r="E148" s="62"/>
      <c r="F148" s="62"/>
      <c r="G148" s="65" t="s">
        <v>55</v>
      </c>
      <c r="H148" s="66">
        <f>H149</f>
        <v>0</v>
      </c>
    </row>
    <row r="149" spans="1:8" s="33" customFormat="1" hidden="1">
      <c r="A149" s="67" t="s">
        <v>151</v>
      </c>
      <c r="B149" s="107">
        <v>820</v>
      </c>
      <c r="C149" s="65" t="s">
        <v>19</v>
      </c>
      <c r="D149" s="65" t="s">
        <v>8</v>
      </c>
      <c r="E149" s="65" t="s">
        <v>119</v>
      </c>
      <c r="F149" s="65"/>
      <c r="G149" s="65" t="s">
        <v>55</v>
      </c>
      <c r="H149" s="66">
        <f>H150</f>
        <v>0</v>
      </c>
    </row>
    <row r="150" spans="1:8" s="33" customFormat="1" hidden="1">
      <c r="A150" s="70" t="s">
        <v>86</v>
      </c>
      <c r="B150" s="107">
        <v>820</v>
      </c>
      <c r="C150" s="65" t="s">
        <v>19</v>
      </c>
      <c r="D150" s="65" t="s">
        <v>8</v>
      </c>
      <c r="E150" s="65" t="s">
        <v>87</v>
      </c>
      <c r="F150" s="65"/>
      <c r="G150" s="65" t="s">
        <v>55</v>
      </c>
      <c r="H150" s="66">
        <f>H151+H152+H153</f>
        <v>0</v>
      </c>
    </row>
    <row r="151" spans="1:8" s="33" customFormat="1" ht="30" hidden="1">
      <c r="A151" s="67" t="s">
        <v>139</v>
      </c>
      <c r="B151" s="107">
        <v>820</v>
      </c>
      <c r="C151" s="65" t="s">
        <v>19</v>
      </c>
      <c r="D151" s="65" t="s">
        <v>8</v>
      </c>
      <c r="E151" s="65" t="s">
        <v>87</v>
      </c>
      <c r="F151" s="65" t="s">
        <v>134</v>
      </c>
      <c r="G151" s="65" t="s">
        <v>55</v>
      </c>
      <c r="H151" s="66"/>
    </row>
    <row r="152" spans="1:8" s="33" customFormat="1" ht="30" hidden="1">
      <c r="A152" s="67" t="s">
        <v>142</v>
      </c>
      <c r="B152" s="107">
        <v>820</v>
      </c>
      <c r="C152" s="65" t="s">
        <v>19</v>
      </c>
      <c r="D152" s="65" t="s">
        <v>8</v>
      </c>
      <c r="E152" s="65" t="s">
        <v>87</v>
      </c>
      <c r="F152" s="65" t="s">
        <v>141</v>
      </c>
      <c r="G152" s="65" t="s">
        <v>55</v>
      </c>
      <c r="H152" s="66"/>
    </row>
    <row r="153" spans="1:8" s="33" customFormat="1" hidden="1">
      <c r="A153" s="67" t="s">
        <v>136</v>
      </c>
      <c r="B153" s="107">
        <v>820</v>
      </c>
      <c r="C153" s="65" t="s">
        <v>19</v>
      </c>
      <c r="D153" s="65" t="s">
        <v>8</v>
      </c>
      <c r="E153" s="65" t="s">
        <v>87</v>
      </c>
      <c r="F153" s="65" t="s">
        <v>135</v>
      </c>
      <c r="G153" s="65" t="s">
        <v>55</v>
      </c>
      <c r="H153" s="66"/>
    </row>
    <row r="154" spans="1:8" s="33" customFormat="1" hidden="1">
      <c r="A154" s="64" t="s">
        <v>29</v>
      </c>
      <c r="B154" s="107">
        <v>820</v>
      </c>
      <c r="C154" s="65" t="s">
        <v>19</v>
      </c>
      <c r="D154" s="65" t="s">
        <v>9</v>
      </c>
      <c r="E154" s="65"/>
      <c r="F154" s="62"/>
      <c r="G154" s="65"/>
      <c r="H154" s="66">
        <f>H155</f>
        <v>0</v>
      </c>
    </row>
    <row r="155" spans="1:8" hidden="1">
      <c r="A155" s="64" t="s">
        <v>30</v>
      </c>
      <c r="B155" s="107">
        <v>820</v>
      </c>
      <c r="C155" s="65" t="s">
        <v>19</v>
      </c>
      <c r="D155" s="65" t="s">
        <v>9</v>
      </c>
      <c r="E155" s="65" t="s">
        <v>31</v>
      </c>
      <c r="F155" s="65"/>
      <c r="G155" s="65" t="s">
        <v>55</v>
      </c>
      <c r="H155" s="66">
        <f>H156</f>
        <v>0</v>
      </c>
    </row>
    <row r="156" spans="1:8" hidden="1">
      <c r="A156" s="64" t="s">
        <v>32</v>
      </c>
      <c r="B156" s="107">
        <v>820</v>
      </c>
      <c r="C156" s="65" t="s">
        <v>19</v>
      </c>
      <c r="D156" s="65" t="s">
        <v>9</v>
      </c>
      <c r="E156" s="65" t="s">
        <v>33</v>
      </c>
      <c r="F156" s="65"/>
      <c r="G156" s="65" t="s">
        <v>55</v>
      </c>
      <c r="H156" s="66">
        <f>H157+H158</f>
        <v>0</v>
      </c>
    </row>
    <row r="157" spans="1:8" ht="30" hidden="1">
      <c r="A157" s="67" t="s">
        <v>139</v>
      </c>
      <c r="B157" s="107">
        <v>820</v>
      </c>
      <c r="C157" s="65" t="s">
        <v>19</v>
      </c>
      <c r="D157" s="65" t="s">
        <v>9</v>
      </c>
      <c r="E157" s="65" t="s">
        <v>33</v>
      </c>
      <c r="F157" s="65" t="s">
        <v>134</v>
      </c>
      <c r="G157" s="65" t="s">
        <v>55</v>
      </c>
      <c r="H157" s="66"/>
    </row>
    <row r="158" spans="1:8" hidden="1">
      <c r="A158" s="67" t="s">
        <v>136</v>
      </c>
      <c r="B158" s="107">
        <v>820</v>
      </c>
      <c r="C158" s="65" t="s">
        <v>19</v>
      </c>
      <c r="D158" s="65" t="s">
        <v>9</v>
      </c>
      <c r="E158" s="65" t="s">
        <v>33</v>
      </c>
      <c r="F158" s="65" t="s">
        <v>135</v>
      </c>
      <c r="G158" s="65" t="s">
        <v>55</v>
      </c>
      <c r="H158" s="66"/>
    </row>
    <row r="159" spans="1:8" hidden="1">
      <c r="A159" s="64" t="s">
        <v>44</v>
      </c>
      <c r="B159" s="107">
        <v>820</v>
      </c>
      <c r="C159" s="69" t="s">
        <v>19</v>
      </c>
      <c r="D159" s="69" t="s">
        <v>14</v>
      </c>
      <c r="E159" s="65"/>
      <c r="F159" s="73"/>
      <c r="G159" s="65" t="s">
        <v>55</v>
      </c>
      <c r="H159" s="66">
        <f>H160</f>
        <v>0</v>
      </c>
    </row>
    <row r="160" spans="1:8" hidden="1">
      <c r="A160" s="64" t="s">
        <v>44</v>
      </c>
      <c r="B160" s="107">
        <v>820</v>
      </c>
      <c r="C160" s="65" t="s">
        <v>19</v>
      </c>
      <c r="D160" s="65" t="s">
        <v>14</v>
      </c>
      <c r="E160" s="65" t="s">
        <v>45</v>
      </c>
      <c r="F160" s="69"/>
      <c r="G160" s="65" t="s">
        <v>55</v>
      </c>
      <c r="H160" s="66">
        <f>H161+H163</f>
        <v>0</v>
      </c>
    </row>
    <row r="161" spans="1:8" hidden="1">
      <c r="A161" s="64" t="s">
        <v>46</v>
      </c>
      <c r="B161" s="107">
        <v>820</v>
      </c>
      <c r="C161" s="65" t="s">
        <v>19</v>
      </c>
      <c r="D161" s="65" t="s">
        <v>14</v>
      </c>
      <c r="E161" s="65" t="s">
        <v>47</v>
      </c>
      <c r="F161" s="69"/>
      <c r="G161" s="65" t="s">
        <v>55</v>
      </c>
      <c r="H161" s="66">
        <f>H162</f>
        <v>0</v>
      </c>
    </row>
    <row r="162" spans="1:8" ht="30" hidden="1">
      <c r="A162" s="67" t="s">
        <v>139</v>
      </c>
      <c r="B162" s="107">
        <v>820</v>
      </c>
      <c r="C162" s="65" t="s">
        <v>19</v>
      </c>
      <c r="D162" s="65" t="s">
        <v>14</v>
      </c>
      <c r="E162" s="65" t="s">
        <v>47</v>
      </c>
      <c r="F162" s="69" t="s">
        <v>134</v>
      </c>
      <c r="G162" s="65" t="s">
        <v>55</v>
      </c>
      <c r="H162" s="66"/>
    </row>
    <row r="163" spans="1:8" ht="30" hidden="1">
      <c r="A163" s="67" t="s">
        <v>53</v>
      </c>
      <c r="B163" s="107">
        <v>820</v>
      </c>
      <c r="C163" s="69" t="s">
        <v>19</v>
      </c>
      <c r="D163" s="69" t="s">
        <v>14</v>
      </c>
      <c r="E163" s="65" t="s">
        <v>54</v>
      </c>
      <c r="F163" s="69"/>
      <c r="G163" s="65" t="s">
        <v>55</v>
      </c>
      <c r="H163" s="66">
        <f>H164+H165</f>
        <v>0</v>
      </c>
    </row>
    <row r="164" spans="1:8" ht="30" hidden="1">
      <c r="A164" s="67" t="s">
        <v>139</v>
      </c>
      <c r="B164" s="107">
        <v>820</v>
      </c>
      <c r="C164" s="69" t="s">
        <v>19</v>
      </c>
      <c r="D164" s="69" t="s">
        <v>14</v>
      </c>
      <c r="E164" s="73">
        <v>6000500</v>
      </c>
      <c r="F164" s="73">
        <v>200</v>
      </c>
      <c r="G164" s="65" t="s">
        <v>55</v>
      </c>
      <c r="H164" s="66"/>
    </row>
    <row r="165" spans="1:8" hidden="1">
      <c r="A165" s="67" t="s">
        <v>136</v>
      </c>
      <c r="B165" s="107">
        <v>820</v>
      </c>
      <c r="C165" s="69" t="s">
        <v>19</v>
      </c>
      <c r="D165" s="69" t="s">
        <v>14</v>
      </c>
      <c r="E165" s="73">
        <v>6000500</v>
      </c>
      <c r="F165" s="73">
        <v>800</v>
      </c>
      <c r="G165" s="65" t="s">
        <v>55</v>
      </c>
      <c r="H165" s="66"/>
    </row>
    <row r="166" spans="1:8">
      <c r="A166" s="72" t="s">
        <v>76</v>
      </c>
      <c r="B166" s="109">
        <v>820</v>
      </c>
      <c r="C166" s="62" t="s">
        <v>77</v>
      </c>
      <c r="D166" s="62"/>
      <c r="E166" s="62"/>
      <c r="F166" s="62"/>
      <c r="G166" s="73"/>
      <c r="H166" s="63">
        <f>H167</f>
        <v>250</v>
      </c>
    </row>
    <row r="167" spans="1:8" ht="30">
      <c r="A167" s="67" t="s">
        <v>78</v>
      </c>
      <c r="B167" s="107">
        <v>820</v>
      </c>
      <c r="C167" s="65" t="s">
        <v>77</v>
      </c>
      <c r="D167" s="65" t="s">
        <v>14</v>
      </c>
      <c r="E167" s="65"/>
      <c r="F167" s="65"/>
      <c r="G167" s="73"/>
      <c r="H167" s="66">
        <f>H168</f>
        <v>250</v>
      </c>
    </row>
    <row r="168" spans="1:8">
      <c r="A168" s="67" t="s">
        <v>79</v>
      </c>
      <c r="B168" s="107">
        <v>820</v>
      </c>
      <c r="C168" s="65" t="s">
        <v>77</v>
      </c>
      <c r="D168" s="65" t="s">
        <v>14</v>
      </c>
      <c r="E168" s="65" t="s">
        <v>80</v>
      </c>
      <c r="F168" s="65"/>
      <c r="G168" s="73"/>
      <c r="H168" s="66">
        <f>H169</f>
        <v>250</v>
      </c>
    </row>
    <row r="169" spans="1:8" ht="31.5">
      <c r="A169" s="74" t="s">
        <v>81</v>
      </c>
      <c r="B169" s="114">
        <v>820</v>
      </c>
      <c r="C169" s="65" t="s">
        <v>77</v>
      </c>
      <c r="D169" s="65" t="s">
        <v>14</v>
      </c>
      <c r="E169" s="65" t="s">
        <v>82</v>
      </c>
      <c r="F169" s="65"/>
      <c r="G169" s="73"/>
      <c r="H169" s="66">
        <f>H170</f>
        <v>250</v>
      </c>
    </row>
    <row r="170" spans="1:8" ht="30">
      <c r="A170" s="67" t="s">
        <v>139</v>
      </c>
      <c r="B170" s="107">
        <v>820</v>
      </c>
      <c r="C170" s="65" t="s">
        <v>77</v>
      </c>
      <c r="D170" s="65" t="s">
        <v>14</v>
      </c>
      <c r="E170" s="65" t="s">
        <v>82</v>
      </c>
      <c r="F170" s="65" t="s">
        <v>134</v>
      </c>
      <c r="G170" s="73"/>
      <c r="H170" s="66">
        <v>250</v>
      </c>
    </row>
    <row r="171" spans="1:8" hidden="1">
      <c r="A171" s="72" t="s">
        <v>92</v>
      </c>
      <c r="B171" s="109">
        <v>820</v>
      </c>
      <c r="C171" s="75" t="s">
        <v>94</v>
      </c>
      <c r="D171" s="75"/>
      <c r="E171" s="110"/>
      <c r="F171" s="110"/>
      <c r="G171" s="110"/>
      <c r="H171" s="115">
        <f>H172</f>
        <v>0</v>
      </c>
    </row>
    <row r="172" spans="1:8" ht="30" hidden="1">
      <c r="A172" s="67" t="s">
        <v>93</v>
      </c>
      <c r="B172" s="107">
        <v>820</v>
      </c>
      <c r="C172" s="69" t="s">
        <v>94</v>
      </c>
      <c r="D172" s="69" t="s">
        <v>19</v>
      </c>
      <c r="E172" s="73"/>
      <c r="F172" s="73"/>
      <c r="G172" s="73"/>
      <c r="H172" s="116">
        <f>H173</f>
        <v>0</v>
      </c>
    </row>
    <row r="173" spans="1:8" ht="45" hidden="1">
      <c r="A173" s="67" t="s">
        <v>157</v>
      </c>
      <c r="B173" s="107">
        <v>820</v>
      </c>
      <c r="C173" s="69" t="s">
        <v>94</v>
      </c>
      <c r="D173" s="69" t="s">
        <v>19</v>
      </c>
      <c r="E173" s="73">
        <v>5229910</v>
      </c>
      <c r="F173" s="73"/>
      <c r="G173" s="73"/>
      <c r="H173" s="116">
        <f>H174</f>
        <v>0</v>
      </c>
    </row>
    <row r="174" spans="1:8" ht="30" hidden="1">
      <c r="A174" s="67" t="s">
        <v>139</v>
      </c>
      <c r="B174" s="107">
        <v>820</v>
      </c>
      <c r="C174" s="69" t="s">
        <v>94</v>
      </c>
      <c r="D174" s="69" t="s">
        <v>19</v>
      </c>
      <c r="E174" s="73">
        <v>5229910</v>
      </c>
      <c r="F174" s="65" t="s">
        <v>134</v>
      </c>
      <c r="G174" s="73"/>
      <c r="H174" s="116"/>
    </row>
    <row r="175" spans="1:8" s="33" customFormat="1" ht="28.5">
      <c r="A175" s="61" t="s">
        <v>34</v>
      </c>
      <c r="B175" s="109">
        <v>820</v>
      </c>
      <c r="C175" s="62" t="s">
        <v>35</v>
      </c>
      <c r="D175" s="62"/>
      <c r="E175" s="62"/>
      <c r="F175" s="62"/>
      <c r="G175" s="62"/>
      <c r="H175" s="63">
        <f>H176</f>
        <v>68436.031000000003</v>
      </c>
    </row>
    <row r="176" spans="1:8">
      <c r="A176" s="64" t="s">
        <v>36</v>
      </c>
      <c r="B176" s="107">
        <v>820</v>
      </c>
      <c r="C176" s="65" t="s">
        <v>35</v>
      </c>
      <c r="D176" s="65" t="s">
        <v>8</v>
      </c>
      <c r="E176" s="65"/>
      <c r="F176" s="65"/>
      <c r="G176" s="65"/>
      <c r="H176" s="66">
        <f>H177+H180</f>
        <v>68436.031000000003</v>
      </c>
    </row>
    <row r="177" spans="1:8" ht="30" hidden="1">
      <c r="A177" s="67" t="s">
        <v>152</v>
      </c>
      <c r="B177" s="107">
        <v>820</v>
      </c>
      <c r="C177" s="65" t="s">
        <v>35</v>
      </c>
      <c r="D177" s="65" t="s">
        <v>8</v>
      </c>
      <c r="E177" s="65" t="s">
        <v>121</v>
      </c>
      <c r="F177" s="65"/>
      <c r="G177" s="65"/>
      <c r="H177" s="66">
        <f>H178</f>
        <v>0</v>
      </c>
    </row>
    <row r="178" spans="1:8" hidden="1">
      <c r="A178" s="67" t="s">
        <v>122</v>
      </c>
      <c r="B178" s="107">
        <v>820</v>
      </c>
      <c r="C178" s="65" t="s">
        <v>35</v>
      </c>
      <c r="D178" s="65" t="s">
        <v>8</v>
      </c>
      <c r="E178" s="65" t="s">
        <v>123</v>
      </c>
      <c r="F178" s="65"/>
      <c r="G178" s="65"/>
      <c r="H178" s="66">
        <f>H179</f>
        <v>0</v>
      </c>
    </row>
    <row r="179" spans="1:8" ht="30" hidden="1">
      <c r="A179" s="67" t="s">
        <v>139</v>
      </c>
      <c r="B179" s="107">
        <v>820</v>
      </c>
      <c r="C179" s="65" t="s">
        <v>35</v>
      </c>
      <c r="D179" s="65" t="s">
        <v>8</v>
      </c>
      <c r="E179" s="65" t="s">
        <v>123</v>
      </c>
      <c r="F179" s="65" t="s">
        <v>134</v>
      </c>
      <c r="G179" s="65"/>
      <c r="H179" s="66"/>
    </row>
    <row r="180" spans="1:8" s="39" customFormat="1">
      <c r="A180" s="67" t="s">
        <v>100</v>
      </c>
      <c r="B180" s="107">
        <v>820</v>
      </c>
      <c r="C180" s="65" t="s">
        <v>35</v>
      </c>
      <c r="D180" s="65" t="s">
        <v>8</v>
      </c>
      <c r="E180" s="65" t="s">
        <v>124</v>
      </c>
      <c r="F180" s="65"/>
      <c r="G180" s="65"/>
      <c r="H180" s="66">
        <f>H181</f>
        <v>68436.031000000003</v>
      </c>
    </row>
    <row r="181" spans="1:8" s="39" customFormat="1" ht="60">
      <c r="A181" s="67" t="s">
        <v>146</v>
      </c>
      <c r="B181" s="107">
        <v>820</v>
      </c>
      <c r="C181" s="65" t="s">
        <v>35</v>
      </c>
      <c r="D181" s="65" t="s">
        <v>8</v>
      </c>
      <c r="E181" s="65" t="s">
        <v>65</v>
      </c>
      <c r="F181" s="65"/>
      <c r="G181" s="65"/>
      <c r="H181" s="66">
        <f>H182</f>
        <v>68436.031000000003</v>
      </c>
    </row>
    <row r="182" spans="1:8">
      <c r="A182" s="67" t="s">
        <v>100</v>
      </c>
      <c r="B182" s="107">
        <v>820</v>
      </c>
      <c r="C182" s="65" t="s">
        <v>35</v>
      </c>
      <c r="D182" s="65" t="s">
        <v>8</v>
      </c>
      <c r="E182" s="65" t="s">
        <v>65</v>
      </c>
      <c r="F182" s="65" t="s">
        <v>12</v>
      </c>
      <c r="G182" s="65"/>
      <c r="H182" s="66">
        <v>68436.031000000003</v>
      </c>
    </row>
    <row r="183" spans="1:8" s="33" customFormat="1" ht="14.25">
      <c r="A183" s="61" t="s">
        <v>37</v>
      </c>
      <c r="B183" s="109">
        <v>820</v>
      </c>
      <c r="C183" s="75" t="s">
        <v>38</v>
      </c>
      <c r="D183" s="75"/>
      <c r="E183" s="75"/>
      <c r="F183" s="75"/>
      <c r="G183" s="75"/>
      <c r="H183" s="76">
        <f>H184</f>
        <v>468.45</v>
      </c>
    </row>
    <row r="184" spans="1:8">
      <c r="A184" s="64" t="s">
        <v>39</v>
      </c>
      <c r="B184" s="107">
        <v>820</v>
      </c>
      <c r="C184" s="69" t="s">
        <v>38</v>
      </c>
      <c r="D184" s="69" t="s">
        <v>14</v>
      </c>
      <c r="E184" s="69"/>
      <c r="F184" s="69"/>
      <c r="G184" s="69"/>
      <c r="H184" s="68">
        <f>H185+H188</f>
        <v>468.45</v>
      </c>
    </row>
    <row r="185" spans="1:8" hidden="1">
      <c r="A185" s="64" t="s">
        <v>95</v>
      </c>
      <c r="B185" s="107">
        <v>820</v>
      </c>
      <c r="C185" s="69">
        <v>10</v>
      </c>
      <c r="D185" s="69" t="s">
        <v>14</v>
      </c>
      <c r="E185" s="107">
        <v>5050000</v>
      </c>
      <c r="F185" s="107"/>
      <c r="G185" s="107"/>
      <c r="H185" s="68">
        <f>H186</f>
        <v>0</v>
      </c>
    </row>
    <row r="186" spans="1:8" hidden="1">
      <c r="A186" s="64" t="s">
        <v>155</v>
      </c>
      <c r="B186" s="107">
        <v>820</v>
      </c>
      <c r="C186" s="69">
        <v>10</v>
      </c>
      <c r="D186" s="69" t="s">
        <v>14</v>
      </c>
      <c r="E186" s="107">
        <v>5058500</v>
      </c>
      <c r="F186" s="69"/>
      <c r="G186" s="107"/>
      <c r="H186" s="68">
        <f>H187</f>
        <v>0</v>
      </c>
    </row>
    <row r="187" spans="1:8" hidden="1">
      <c r="A187" s="64" t="s">
        <v>156</v>
      </c>
      <c r="B187" s="107">
        <v>820</v>
      </c>
      <c r="C187" s="69">
        <v>10</v>
      </c>
      <c r="D187" s="69" t="s">
        <v>14</v>
      </c>
      <c r="E187" s="107">
        <v>5058500</v>
      </c>
      <c r="F187" s="69" t="s">
        <v>140</v>
      </c>
      <c r="G187" s="107"/>
      <c r="H187" s="117"/>
    </row>
    <row r="188" spans="1:8" ht="30">
      <c r="A188" s="67" t="s">
        <v>40</v>
      </c>
      <c r="B188" s="107">
        <v>820</v>
      </c>
      <c r="C188" s="65" t="s">
        <v>38</v>
      </c>
      <c r="D188" s="65" t="s">
        <v>14</v>
      </c>
      <c r="E188" s="65" t="s">
        <v>41</v>
      </c>
      <c r="F188" s="65"/>
      <c r="G188" s="65"/>
      <c r="H188" s="66">
        <f>H189</f>
        <v>468.45</v>
      </c>
    </row>
    <row r="189" spans="1:8">
      <c r="A189" s="67" t="s">
        <v>42</v>
      </c>
      <c r="B189" s="107">
        <v>820</v>
      </c>
      <c r="C189" s="65" t="s">
        <v>38</v>
      </c>
      <c r="D189" s="65" t="s">
        <v>14</v>
      </c>
      <c r="E189" s="65" t="s">
        <v>43</v>
      </c>
      <c r="F189" s="65"/>
      <c r="G189" s="65"/>
      <c r="H189" s="66">
        <f>H190+H191</f>
        <v>468.45</v>
      </c>
    </row>
    <row r="190" spans="1:8" ht="30" hidden="1">
      <c r="A190" s="67" t="s">
        <v>139</v>
      </c>
      <c r="B190" s="107">
        <v>820</v>
      </c>
      <c r="C190" s="65" t="s">
        <v>38</v>
      </c>
      <c r="D190" s="65" t="s">
        <v>14</v>
      </c>
      <c r="E190" s="65" t="s">
        <v>43</v>
      </c>
      <c r="F190" s="65" t="s">
        <v>134</v>
      </c>
      <c r="G190" s="65"/>
      <c r="H190" s="66"/>
    </row>
    <row r="191" spans="1:8">
      <c r="A191" s="64" t="s">
        <v>156</v>
      </c>
      <c r="B191" s="107">
        <v>820</v>
      </c>
      <c r="C191" s="65" t="s">
        <v>38</v>
      </c>
      <c r="D191" s="65" t="s">
        <v>14</v>
      </c>
      <c r="E191" s="65" t="s">
        <v>43</v>
      </c>
      <c r="F191" s="65" t="s">
        <v>140</v>
      </c>
      <c r="G191" s="65"/>
      <c r="H191" s="66">
        <v>468.45</v>
      </c>
    </row>
    <row r="192" spans="1:8">
      <c r="A192" s="72" t="s">
        <v>66</v>
      </c>
      <c r="B192" s="109">
        <v>820</v>
      </c>
      <c r="C192" s="62" t="s">
        <v>57</v>
      </c>
      <c r="D192" s="65"/>
      <c r="E192" s="65"/>
      <c r="F192" s="65"/>
      <c r="G192" s="65"/>
      <c r="H192" s="63">
        <f>H193</f>
        <v>1316.4</v>
      </c>
    </row>
    <row r="193" spans="1:19">
      <c r="A193" s="67" t="s">
        <v>89</v>
      </c>
      <c r="B193" s="107">
        <v>820</v>
      </c>
      <c r="C193" s="65" t="s">
        <v>57</v>
      </c>
      <c r="D193" s="65" t="s">
        <v>9</v>
      </c>
      <c r="E193" s="65"/>
      <c r="F193" s="65"/>
      <c r="G193" s="65"/>
      <c r="H193" s="66">
        <f>H194+H196</f>
        <v>1316.4</v>
      </c>
    </row>
    <row r="194" spans="1:19" hidden="1">
      <c r="A194" s="67" t="s">
        <v>154</v>
      </c>
      <c r="B194" s="107">
        <v>820</v>
      </c>
      <c r="C194" s="65" t="s">
        <v>57</v>
      </c>
      <c r="D194" s="65" t="s">
        <v>9</v>
      </c>
      <c r="E194" s="65" t="s">
        <v>120</v>
      </c>
      <c r="F194" s="65"/>
      <c r="G194" s="65"/>
      <c r="H194" s="66">
        <f>H195</f>
        <v>0</v>
      </c>
    </row>
    <row r="195" spans="1:19" ht="30" hidden="1">
      <c r="A195" s="67" t="s">
        <v>139</v>
      </c>
      <c r="B195" s="107">
        <v>820</v>
      </c>
      <c r="C195" s="65" t="s">
        <v>57</v>
      </c>
      <c r="D195" s="65" t="s">
        <v>9</v>
      </c>
      <c r="E195" s="65" t="s">
        <v>120</v>
      </c>
      <c r="F195" s="65" t="s">
        <v>134</v>
      </c>
      <c r="G195" s="65"/>
      <c r="H195" s="66"/>
    </row>
    <row r="196" spans="1:19">
      <c r="A196" s="67" t="s">
        <v>100</v>
      </c>
      <c r="B196" s="107">
        <v>820</v>
      </c>
      <c r="C196" s="65" t="s">
        <v>57</v>
      </c>
      <c r="D196" s="65" t="s">
        <v>9</v>
      </c>
      <c r="E196" s="65" t="s">
        <v>124</v>
      </c>
      <c r="F196" s="65"/>
      <c r="G196" s="65"/>
      <c r="H196" s="66">
        <f>H197</f>
        <v>1316.4</v>
      </c>
    </row>
    <row r="197" spans="1:19" ht="60">
      <c r="A197" s="67" t="s">
        <v>146</v>
      </c>
      <c r="B197" s="107">
        <v>820</v>
      </c>
      <c r="C197" s="65" t="s">
        <v>57</v>
      </c>
      <c r="D197" s="65" t="s">
        <v>9</v>
      </c>
      <c r="E197" s="65" t="s">
        <v>65</v>
      </c>
      <c r="F197" s="65"/>
      <c r="G197" s="65"/>
      <c r="H197" s="66">
        <f>H198</f>
        <v>1316.4</v>
      </c>
    </row>
    <row r="198" spans="1:19">
      <c r="A198" s="67" t="s">
        <v>100</v>
      </c>
      <c r="B198" s="107">
        <v>820</v>
      </c>
      <c r="C198" s="65" t="s">
        <v>57</v>
      </c>
      <c r="D198" s="65" t="s">
        <v>9</v>
      </c>
      <c r="E198" s="65" t="s">
        <v>65</v>
      </c>
      <c r="F198" s="65" t="s">
        <v>12</v>
      </c>
      <c r="G198" s="65"/>
      <c r="H198" s="66">
        <v>1316.4</v>
      </c>
    </row>
    <row r="199" spans="1:19">
      <c r="A199" s="72" t="s">
        <v>100</v>
      </c>
      <c r="B199" s="109">
        <v>820</v>
      </c>
      <c r="C199" s="62" t="s">
        <v>26</v>
      </c>
      <c r="D199" s="65"/>
      <c r="E199" s="65"/>
      <c r="F199" s="65"/>
      <c r="G199" s="65"/>
      <c r="H199" s="63">
        <f>H200</f>
        <v>64220.918000000005</v>
      </c>
    </row>
    <row r="200" spans="1:19">
      <c r="A200" s="67" t="s">
        <v>102</v>
      </c>
      <c r="B200" s="107">
        <v>820</v>
      </c>
      <c r="C200" s="65" t="s">
        <v>26</v>
      </c>
      <c r="D200" s="65" t="s">
        <v>14</v>
      </c>
      <c r="E200" s="65"/>
      <c r="F200" s="65"/>
      <c r="G200" s="65"/>
      <c r="H200" s="66">
        <f>H201</f>
        <v>64220.918000000005</v>
      </c>
    </row>
    <row r="201" spans="1:19">
      <c r="A201" s="67" t="s">
        <v>100</v>
      </c>
      <c r="B201" s="107">
        <v>820</v>
      </c>
      <c r="C201" s="65" t="s">
        <v>26</v>
      </c>
      <c r="D201" s="65" t="s">
        <v>14</v>
      </c>
      <c r="E201" s="65">
        <v>5210000</v>
      </c>
      <c r="F201" s="65"/>
      <c r="G201" s="65"/>
      <c r="H201" s="66">
        <f>H202</f>
        <v>64220.918000000005</v>
      </c>
    </row>
    <row r="202" spans="1:19" ht="60">
      <c r="A202" s="67" t="s">
        <v>153</v>
      </c>
      <c r="B202" s="107">
        <v>820</v>
      </c>
      <c r="C202" s="65" t="s">
        <v>26</v>
      </c>
      <c r="D202" s="65" t="s">
        <v>14</v>
      </c>
      <c r="E202" s="65" t="s">
        <v>101</v>
      </c>
      <c r="F202" s="65"/>
      <c r="G202" s="65"/>
      <c r="H202" s="66">
        <f>H203</f>
        <v>64220.918000000005</v>
      </c>
    </row>
    <row r="203" spans="1:19">
      <c r="A203" s="67" t="s">
        <v>100</v>
      </c>
      <c r="B203" s="107">
        <v>820</v>
      </c>
      <c r="C203" s="65" t="s">
        <v>26</v>
      </c>
      <c r="D203" s="65" t="s">
        <v>14</v>
      </c>
      <c r="E203" s="65" t="s">
        <v>101</v>
      </c>
      <c r="F203" s="65" t="s">
        <v>12</v>
      </c>
      <c r="G203" s="65"/>
      <c r="H203" s="66">
        <f>42260.311+760.607+21200</f>
        <v>64220.918000000005</v>
      </c>
    </row>
    <row r="204" spans="1:19" s="23" customFormat="1" hidden="1">
      <c r="A204" s="118" t="s">
        <v>128</v>
      </c>
      <c r="B204" s="119">
        <v>820</v>
      </c>
      <c r="C204" s="120" t="s">
        <v>129</v>
      </c>
      <c r="D204" s="120"/>
      <c r="E204" s="120"/>
      <c r="F204" s="120"/>
      <c r="G204" s="120"/>
      <c r="H204" s="121">
        <f>H205+H208</f>
        <v>0</v>
      </c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1"/>
    </row>
    <row r="205" spans="1:19" s="23" customFormat="1" hidden="1">
      <c r="A205" s="122" t="s">
        <v>128</v>
      </c>
      <c r="B205" s="119">
        <v>820</v>
      </c>
      <c r="C205" s="123" t="s">
        <v>129</v>
      </c>
      <c r="D205" s="123" t="s">
        <v>129</v>
      </c>
      <c r="E205" s="123"/>
      <c r="F205" s="123"/>
      <c r="G205" s="123"/>
      <c r="H205" s="124">
        <f>H206</f>
        <v>0</v>
      </c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1"/>
    </row>
    <row r="206" spans="1:19" s="23" customFormat="1" hidden="1">
      <c r="A206" s="122" t="s">
        <v>128</v>
      </c>
      <c r="B206" s="119">
        <v>820</v>
      </c>
      <c r="C206" s="123" t="s">
        <v>129</v>
      </c>
      <c r="D206" s="123" t="s">
        <v>129</v>
      </c>
      <c r="E206" s="123" t="s">
        <v>130</v>
      </c>
      <c r="F206" s="123"/>
      <c r="G206" s="123"/>
      <c r="H206" s="124">
        <f>H207</f>
        <v>0</v>
      </c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1"/>
    </row>
    <row r="207" spans="1:19" s="23" customFormat="1" hidden="1">
      <c r="A207" s="67" t="s">
        <v>136</v>
      </c>
      <c r="B207" s="119">
        <v>820</v>
      </c>
      <c r="C207" s="123" t="s">
        <v>129</v>
      </c>
      <c r="D207" s="123" t="s">
        <v>129</v>
      </c>
      <c r="E207" s="123" t="s">
        <v>130</v>
      </c>
      <c r="F207" s="123" t="s">
        <v>135</v>
      </c>
      <c r="G207" s="123"/>
      <c r="H207" s="124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1"/>
    </row>
    <row r="208" spans="1:19" s="23" customFormat="1" hidden="1">
      <c r="A208" s="122" t="s">
        <v>128</v>
      </c>
      <c r="B208" s="119">
        <v>820</v>
      </c>
      <c r="C208" s="123" t="s">
        <v>129</v>
      </c>
      <c r="D208" s="123" t="s">
        <v>129</v>
      </c>
      <c r="E208" s="123"/>
      <c r="F208" s="123"/>
      <c r="G208" s="123" t="s">
        <v>55</v>
      </c>
      <c r="H208" s="124">
        <f>H209</f>
        <v>0</v>
      </c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1"/>
    </row>
    <row r="209" spans="1:19" s="23" customFormat="1" hidden="1">
      <c r="A209" s="122" t="s">
        <v>128</v>
      </c>
      <c r="B209" s="119">
        <v>820</v>
      </c>
      <c r="C209" s="123" t="s">
        <v>129</v>
      </c>
      <c r="D209" s="123" t="s">
        <v>129</v>
      </c>
      <c r="E209" s="123" t="s">
        <v>130</v>
      </c>
      <c r="F209" s="123"/>
      <c r="G209" s="123" t="s">
        <v>55</v>
      </c>
      <c r="H209" s="124">
        <f>H210</f>
        <v>0</v>
      </c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1"/>
    </row>
    <row r="210" spans="1:19" s="23" customFormat="1" hidden="1">
      <c r="A210" s="67" t="s">
        <v>136</v>
      </c>
      <c r="B210" s="119">
        <v>820</v>
      </c>
      <c r="C210" s="123" t="s">
        <v>129</v>
      </c>
      <c r="D210" s="123" t="s">
        <v>129</v>
      </c>
      <c r="E210" s="123" t="s">
        <v>130</v>
      </c>
      <c r="F210" s="123" t="s">
        <v>135</v>
      </c>
      <c r="G210" s="123" t="s">
        <v>55</v>
      </c>
      <c r="H210" s="124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1"/>
    </row>
    <row r="211" spans="1:19">
      <c r="A211" s="98"/>
      <c r="B211" s="112"/>
      <c r="C211" s="99"/>
      <c r="D211" s="99"/>
      <c r="E211" s="99"/>
      <c r="F211" s="99"/>
      <c r="G211" s="99"/>
      <c r="H211" s="100"/>
    </row>
    <row r="212" spans="1:19" ht="15" customHeight="1">
      <c r="A212" s="139" t="s">
        <v>83</v>
      </c>
      <c r="B212" s="139"/>
      <c r="C212" s="139"/>
      <c r="D212" s="139"/>
      <c r="E212" s="139"/>
      <c r="F212" s="139"/>
      <c r="G212" s="139"/>
      <c r="H212" s="139"/>
    </row>
    <row r="213" spans="1:19" s="33" customFormat="1" ht="15" customHeight="1">
      <c r="A213" s="38" t="s">
        <v>58</v>
      </c>
      <c r="B213" s="30"/>
      <c r="C213" s="9"/>
      <c r="D213" s="9"/>
      <c r="E213" s="6"/>
      <c r="F213" s="6"/>
      <c r="G213" s="6"/>
      <c r="H213" s="13">
        <f>H14+H29</f>
        <v>254442.51800000001</v>
      </c>
    </row>
    <row r="214" spans="1:19">
      <c r="G214" s="10"/>
      <c r="H214" s="15"/>
    </row>
    <row r="215" spans="1:19">
      <c r="G215" s="10"/>
      <c r="H215" s="22">
        <f>254333.961+21200</f>
        <v>275533.96100000001</v>
      </c>
    </row>
    <row r="216" spans="1:19">
      <c r="A216" s="43" t="s">
        <v>127</v>
      </c>
      <c r="G216" s="10"/>
      <c r="H216" s="15">
        <f>H215-H213</f>
        <v>21091.442999999999</v>
      </c>
    </row>
    <row r="217" spans="1:19">
      <c r="G217" s="10"/>
      <c r="H217" s="15"/>
    </row>
    <row r="218" spans="1:19">
      <c r="G218" s="10"/>
      <c r="H218" s="15"/>
    </row>
    <row r="219" spans="1:19">
      <c r="G219" s="10"/>
      <c r="H219" s="15"/>
    </row>
    <row r="220" spans="1:19">
      <c r="G220" s="10"/>
      <c r="H220" s="15"/>
    </row>
    <row r="221" spans="1:19">
      <c r="G221" s="10"/>
      <c r="H221" s="15"/>
    </row>
    <row r="222" spans="1:19">
      <c r="G222" s="10"/>
      <c r="H222" s="15"/>
    </row>
    <row r="223" spans="1:19">
      <c r="G223" s="10"/>
      <c r="H223" s="15"/>
    </row>
    <row r="224" spans="1:19">
      <c r="G224" s="10"/>
      <c r="H224" s="15"/>
    </row>
    <row r="225" spans="7:8">
      <c r="G225" s="10"/>
      <c r="H225" s="15"/>
    </row>
    <row r="226" spans="7:8">
      <c r="G226" s="10"/>
      <c r="H226" s="15"/>
    </row>
    <row r="227" spans="7:8">
      <c r="G227" s="10"/>
      <c r="H227" s="15"/>
    </row>
    <row r="228" spans="7:8">
      <c r="G228" s="10"/>
      <c r="H228" s="15"/>
    </row>
    <row r="229" spans="7:8">
      <c r="G229" s="10"/>
      <c r="H229" s="15"/>
    </row>
    <row r="230" spans="7:8">
      <c r="G230" s="10"/>
      <c r="H230" s="15"/>
    </row>
    <row r="231" spans="7:8">
      <c r="G231" s="10"/>
      <c r="H231" s="15"/>
    </row>
    <row r="232" spans="7:8">
      <c r="G232" s="10"/>
      <c r="H232" s="15"/>
    </row>
    <row r="233" spans="7:8">
      <c r="G233" s="10"/>
      <c r="H233" s="15"/>
    </row>
    <row r="234" spans="7:8">
      <c r="G234" s="10"/>
      <c r="H234" s="15"/>
    </row>
    <row r="235" spans="7:8">
      <c r="G235" s="10"/>
      <c r="H235" s="15"/>
    </row>
    <row r="236" spans="7:8">
      <c r="G236" s="10"/>
      <c r="H236" s="15"/>
    </row>
    <row r="237" spans="7:8">
      <c r="G237" s="10"/>
      <c r="H237" s="15"/>
    </row>
    <row r="238" spans="7:8">
      <c r="G238" s="10"/>
      <c r="H238" s="15"/>
    </row>
    <row r="239" spans="7:8">
      <c r="G239" s="10"/>
      <c r="H239" s="15"/>
    </row>
    <row r="240" spans="7:8">
      <c r="G240" s="10"/>
      <c r="H240" s="15"/>
    </row>
    <row r="241" spans="7:8">
      <c r="G241" s="10"/>
      <c r="H241" s="15"/>
    </row>
    <row r="242" spans="7:8">
      <c r="G242" s="10"/>
      <c r="H242" s="15"/>
    </row>
    <row r="243" spans="7:8">
      <c r="G243" s="10"/>
      <c r="H243" s="15"/>
    </row>
    <row r="244" spans="7:8">
      <c r="G244" s="10"/>
      <c r="H244" s="15"/>
    </row>
    <row r="245" spans="7:8">
      <c r="G245" s="10"/>
      <c r="H245" s="15"/>
    </row>
    <row r="246" spans="7:8">
      <c r="G246" s="10"/>
      <c r="H246" s="15"/>
    </row>
    <row r="247" spans="7:8">
      <c r="G247" s="10"/>
      <c r="H247" s="15"/>
    </row>
    <row r="248" spans="7:8">
      <c r="G248" s="10"/>
      <c r="H248" s="15"/>
    </row>
  </sheetData>
  <autoFilter ref="A13:H210">
    <filterColumn colId="7">
      <filters>
        <filter val="0,142"/>
        <filter val="0,248"/>
        <filter val="1 316,400"/>
        <filter val="1 400,000"/>
        <filter val="10 549,470"/>
        <filter val="10 568,509"/>
        <filter val="10,199"/>
        <filter val="13 915,151"/>
        <filter val="140,000"/>
        <filter val="144,783"/>
        <filter val="17 016,629"/>
        <filter val="19,298"/>
        <filter val="2 219,030"/>
        <filter val="2 222,003"/>
        <filter val="2 631,497"/>
        <filter val="23 046,718"/>
        <filter val="24 406,542"/>
        <filter val="250,000"/>
        <filter val="253 566,165"/>
        <filter val="270,000"/>
        <filter val="4 872,798"/>
        <filter val="41 343,315"/>
        <filter val="42 743,315"/>
        <filter val="468,450"/>
        <filter val="5 424,249"/>
        <filter val="51 000,197"/>
        <filter val="551,451"/>
        <filter val="6 695,500"/>
        <filter val="64 220,918"/>
        <filter val="68 436,031"/>
        <filter val="714,113"/>
        <filter val="724,312"/>
        <filter val="731,180"/>
        <filter val="835,251"/>
        <filter val="860,413"/>
        <filter val="876,105"/>
        <filter val="876,353"/>
        <filter val="882,448"/>
        <filter val="93 743,512"/>
      </filters>
    </filterColumn>
  </autoFilter>
  <mergeCells count="5">
    <mergeCell ref="A1:H1"/>
    <mergeCell ref="B4:H4"/>
    <mergeCell ref="A10:H10"/>
    <mergeCell ref="A11:H11"/>
    <mergeCell ref="A212:H212"/>
  </mergeCells>
  <pageMargins left="1.06" right="0.34" top="0.24" bottom="0.24" header="0.24" footer="0.25"/>
  <pageSetup paperSize="9" scale="7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>
    <tabColor rgb="FFFFFF00"/>
  </sheetPr>
  <dimension ref="A1:S253"/>
  <sheetViews>
    <sheetView tabSelected="1" view="pageBreakPreview" zoomScale="60" zoomScaleNormal="59" workbookViewId="0">
      <selection activeCell="F26" sqref="F26"/>
    </sheetView>
  </sheetViews>
  <sheetFormatPr defaultRowHeight="15"/>
  <cols>
    <col min="1" max="1" width="56.7109375" style="43" customWidth="1"/>
    <col min="2" max="2" width="9.140625" style="41" customWidth="1"/>
    <col min="3" max="3" width="4.42578125" style="10" customWidth="1"/>
    <col min="4" max="4" width="5" style="10" customWidth="1"/>
    <col min="5" max="5" width="10.140625" style="10" customWidth="1"/>
    <col min="6" max="6" width="5.28515625" style="10" customWidth="1"/>
    <col min="7" max="7" width="5.42578125" style="15" customWidth="1"/>
    <col min="8" max="8" width="14.5703125" style="22" bestFit="1" customWidth="1"/>
    <col min="9" max="9" width="14.5703125" style="22" customWidth="1"/>
    <col min="10" max="11" width="13.42578125" style="35" bestFit="1" customWidth="1"/>
    <col min="12" max="16384" width="9.140625" style="35"/>
  </cols>
  <sheetData>
    <row r="1" spans="1:11" s="23" customFormat="1">
      <c r="A1" s="137"/>
      <c r="B1" s="137"/>
      <c r="C1" s="137"/>
      <c r="D1" s="137"/>
      <c r="E1" s="137"/>
      <c r="F1" s="137"/>
      <c r="G1" s="137"/>
      <c r="H1" s="137"/>
    </row>
    <row r="2" spans="1:11" s="3" customFormat="1" ht="15.75">
      <c r="B2" s="2"/>
      <c r="C2" s="135" t="s">
        <v>171</v>
      </c>
      <c r="D2" s="135"/>
      <c r="E2" s="135"/>
      <c r="F2" s="135"/>
      <c r="G2" s="135"/>
      <c r="H2" s="135"/>
      <c r="I2" s="135"/>
    </row>
    <row r="3" spans="1:11" s="3" customFormat="1" ht="15.75">
      <c r="B3" s="2"/>
      <c r="C3" s="135" t="s">
        <v>173</v>
      </c>
      <c r="D3" s="135"/>
      <c r="E3" s="135"/>
      <c r="F3" s="135"/>
      <c r="G3" s="135"/>
      <c r="H3" s="135"/>
      <c r="I3" s="135"/>
    </row>
    <row r="4" spans="1:11" s="3" customFormat="1" ht="53.25" customHeight="1">
      <c r="B4" s="2"/>
      <c r="C4" s="135" t="s">
        <v>165</v>
      </c>
      <c r="D4" s="135"/>
      <c r="E4" s="135"/>
      <c r="F4" s="135"/>
      <c r="G4" s="135"/>
      <c r="H4" s="135"/>
      <c r="I4" s="135"/>
    </row>
    <row r="5" spans="1:11" s="3" customFormat="1" ht="15.75">
      <c r="B5" s="2"/>
      <c r="C5" s="135" t="s">
        <v>159</v>
      </c>
      <c r="D5" s="135"/>
      <c r="E5" s="135"/>
      <c r="F5" s="135"/>
      <c r="G5" s="135"/>
      <c r="H5" s="135"/>
      <c r="I5" s="135"/>
    </row>
    <row r="6" spans="1:11" s="3" customFormat="1" ht="15.75">
      <c r="B6" s="2"/>
      <c r="C6" s="135" t="s">
        <v>160</v>
      </c>
      <c r="D6" s="135"/>
      <c r="E6" s="135"/>
      <c r="F6" s="135"/>
      <c r="G6" s="135"/>
      <c r="H6" s="135"/>
      <c r="I6" s="135"/>
    </row>
    <row r="7" spans="1:11" s="3" customFormat="1" ht="15.75">
      <c r="B7" s="2"/>
      <c r="C7" s="135" t="s">
        <v>177</v>
      </c>
      <c r="D7" s="135"/>
      <c r="E7" s="135"/>
      <c r="F7" s="135"/>
      <c r="G7" s="135"/>
      <c r="H7" s="135"/>
      <c r="I7" s="135"/>
    </row>
    <row r="8" spans="1:11" s="3" customFormat="1" ht="15.75">
      <c r="B8" s="2"/>
      <c r="C8" s="2"/>
      <c r="D8" s="2"/>
      <c r="E8" s="2"/>
      <c r="F8" s="2"/>
      <c r="G8" s="2"/>
      <c r="H8" s="2"/>
    </row>
    <row r="9" spans="1:11" s="3" customFormat="1" ht="15.75">
      <c r="A9" s="24"/>
      <c r="B9" s="25"/>
      <c r="C9" s="2"/>
      <c r="D9" s="2"/>
      <c r="E9" s="2"/>
      <c r="F9" s="2"/>
      <c r="G9" s="2"/>
      <c r="H9" s="2"/>
      <c r="I9" s="2"/>
    </row>
    <row r="10" spans="1:11" s="3" customFormat="1" ht="8.25" customHeight="1">
      <c r="B10" s="24"/>
      <c r="C10" s="26"/>
    </row>
    <row r="11" spans="1:11" s="27" customFormat="1" ht="32.25" customHeight="1">
      <c r="A11" s="138" t="s">
        <v>166</v>
      </c>
      <c r="B11" s="138"/>
      <c r="C11" s="138"/>
      <c r="D11" s="138"/>
      <c r="E11" s="138"/>
      <c r="F11" s="138"/>
      <c r="G11" s="138"/>
      <c r="H11" s="138"/>
    </row>
    <row r="12" spans="1:11" s="27" customFormat="1" ht="16.5">
      <c r="A12" s="138" t="s">
        <v>167</v>
      </c>
      <c r="B12" s="138"/>
      <c r="C12" s="138"/>
      <c r="D12" s="138"/>
      <c r="E12" s="138"/>
      <c r="F12" s="138"/>
      <c r="G12" s="138"/>
      <c r="H12" s="138"/>
    </row>
    <row r="13" spans="1:11" s="28" customFormat="1" ht="16.5">
      <c r="A13" s="4"/>
      <c r="B13" s="4"/>
      <c r="C13" s="4"/>
      <c r="D13" s="4"/>
      <c r="E13" s="4"/>
      <c r="F13" s="4"/>
      <c r="G13" s="4"/>
      <c r="H13" s="11"/>
      <c r="I13" s="11" t="s">
        <v>60</v>
      </c>
    </row>
    <row r="14" spans="1:11" s="28" customFormat="1" ht="20.25" customHeight="1">
      <c r="A14" s="5" t="s">
        <v>0</v>
      </c>
      <c r="B14" s="5" t="s">
        <v>1</v>
      </c>
      <c r="C14" s="29" t="s">
        <v>2</v>
      </c>
      <c r="D14" s="5" t="s">
        <v>3</v>
      </c>
      <c r="E14" s="5" t="s">
        <v>4</v>
      </c>
      <c r="F14" s="5" t="s">
        <v>5</v>
      </c>
      <c r="G14" s="5" t="s">
        <v>6</v>
      </c>
      <c r="H14" s="12" t="s">
        <v>126</v>
      </c>
      <c r="I14" s="12" t="s">
        <v>158</v>
      </c>
    </row>
    <row r="15" spans="1:11" s="28" customFormat="1" ht="16.5">
      <c r="A15" s="102" t="s">
        <v>163</v>
      </c>
      <c r="B15" s="103"/>
      <c r="C15" s="104"/>
      <c r="D15" s="105"/>
      <c r="E15" s="105"/>
      <c r="F15" s="105"/>
      <c r="G15" s="105"/>
      <c r="H15" s="106">
        <f>H16</f>
        <v>895.67100000000016</v>
      </c>
      <c r="I15" s="106">
        <f>I16</f>
        <v>915.49900000000014</v>
      </c>
      <c r="J15" s="31"/>
      <c r="K15" s="31"/>
    </row>
    <row r="16" spans="1:11" s="33" customFormat="1" ht="15.75" customHeight="1">
      <c r="A16" s="61" t="s">
        <v>7</v>
      </c>
      <c r="B16" s="109">
        <v>821</v>
      </c>
      <c r="C16" s="62" t="s">
        <v>8</v>
      </c>
      <c r="D16" s="62"/>
      <c r="E16" s="62"/>
      <c r="F16" s="62"/>
      <c r="G16" s="62"/>
      <c r="H16" s="63">
        <f>H17+H21+H27</f>
        <v>895.67100000000016</v>
      </c>
      <c r="I16" s="63">
        <f>I17+I21+I27</f>
        <v>915.49900000000014</v>
      </c>
      <c r="J16" s="32"/>
      <c r="K16" s="32"/>
    </row>
    <row r="17" spans="1:11" ht="30" hidden="1">
      <c r="A17" s="64" t="s">
        <v>111</v>
      </c>
      <c r="B17" s="107">
        <v>821</v>
      </c>
      <c r="C17" s="65" t="s">
        <v>8</v>
      </c>
      <c r="D17" s="65" t="s">
        <v>9</v>
      </c>
      <c r="E17" s="65"/>
      <c r="F17" s="65"/>
      <c r="G17" s="65"/>
      <c r="H17" s="66">
        <f t="shared" ref="H17:I19" si="0">H18</f>
        <v>0</v>
      </c>
      <c r="I17" s="66">
        <f t="shared" si="0"/>
        <v>0</v>
      </c>
      <c r="J17" s="15">
        <f>J16-J15</f>
        <v>0</v>
      </c>
      <c r="K17" s="15">
        <f>K16-K15</f>
        <v>0</v>
      </c>
    </row>
    <row r="18" spans="1:11" hidden="1">
      <c r="A18" s="67" t="s">
        <v>137</v>
      </c>
      <c r="B18" s="107">
        <v>821</v>
      </c>
      <c r="C18" s="65" t="s">
        <v>8</v>
      </c>
      <c r="D18" s="65" t="s">
        <v>9</v>
      </c>
      <c r="E18" s="65" t="s">
        <v>10</v>
      </c>
      <c r="F18" s="65"/>
      <c r="G18" s="65"/>
      <c r="H18" s="66">
        <f t="shared" si="0"/>
        <v>0</v>
      </c>
      <c r="I18" s="66">
        <f t="shared" si="0"/>
        <v>0</v>
      </c>
    </row>
    <row r="19" spans="1:11" ht="15.6" hidden="1" customHeight="1">
      <c r="A19" s="64" t="s">
        <v>108</v>
      </c>
      <c r="B19" s="107">
        <v>821</v>
      </c>
      <c r="C19" s="65" t="s">
        <v>8</v>
      </c>
      <c r="D19" s="65" t="s">
        <v>9</v>
      </c>
      <c r="E19" s="65" t="s">
        <v>109</v>
      </c>
      <c r="F19" s="65"/>
      <c r="G19" s="65"/>
      <c r="H19" s="66">
        <f t="shared" si="0"/>
        <v>0</v>
      </c>
      <c r="I19" s="66">
        <f t="shared" si="0"/>
        <v>0</v>
      </c>
    </row>
    <row r="20" spans="1:11" ht="60" hidden="1">
      <c r="A20" s="67" t="s">
        <v>138</v>
      </c>
      <c r="B20" s="107">
        <v>821</v>
      </c>
      <c r="C20" s="65" t="s">
        <v>8</v>
      </c>
      <c r="D20" s="65" t="s">
        <v>9</v>
      </c>
      <c r="E20" s="65" t="s">
        <v>109</v>
      </c>
      <c r="F20" s="65" t="s">
        <v>132</v>
      </c>
      <c r="G20" s="65"/>
      <c r="H20" s="66"/>
      <c r="I20" s="66"/>
      <c r="J20" s="81"/>
    </row>
    <row r="21" spans="1:11" ht="46.15" customHeight="1">
      <c r="A21" s="64" t="s">
        <v>13</v>
      </c>
      <c r="B21" s="107">
        <v>821</v>
      </c>
      <c r="C21" s="65" t="s">
        <v>8</v>
      </c>
      <c r="D21" s="65" t="s">
        <v>14</v>
      </c>
      <c r="E21" s="65"/>
      <c r="F21" s="65"/>
      <c r="G21" s="65"/>
      <c r="H21" s="66">
        <f>H22</f>
        <v>895.42300000000012</v>
      </c>
      <c r="I21" s="66">
        <f>I22</f>
        <v>915.25100000000009</v>
      </c>
    </row>
    <row r="22" spans="1:11">
      <c r="A22" s="67" t="s">
        <v>137</v>
      </c>
      <c r="B22" s="107">
        <v>821</v>
      </c>
      <c r="C22" s="65" t="s">
        <v>8</v>
      </c>
      <c r="D22" s="65" t="s">
        <v>14</v>
      </c>
      <c r="E22" s="65" t="s">
        <v>10</v>
      </c>
      <c r="F22" s="65"/>
      <c r="G22" s="65"/>
      <c r="H22" s="66">
        <f>H23</f>
        <v>895.42300000000012</v>
      </c>
      <c r="I22" s="66">
        <f>I23</f>
        <v>915.25100000000009</v>
      </c>
    </row>
    <row r="23" spans="1:11" ht="15.6" customHeight="1">
      <c r="A23" s="64" t="s">
        <v>15</v>
      </c>
      <c r="B23" s="107">
        <v>821</v>
      </c>
      <c r="C23" s="65" t="s">
        <v>8</v>
      </c>
      <c r="D23" s="65" t="s">
        <v>14</v>
      </c>
      <c r="E23" s="65" t="s">
        <v>16</v>
      </c>
      <c r="F23" s="65"/>
      <c r="G23" s="65"/>
      <c r="H23" s="66">
        <f>H24+H25+H26</f>
        <v>895.42300000000012</v>
      </c>
      <c r="I23" s="66">
        <f>I24+I25+I26</f>
        <v>915.25100000000009</v>
      </c>
    </row>
    <row r="24" spans="1:11" ht="60">
      <c r="A24" s="67" t="s">
        <v>138</v>
      </c>
      <c r="B24" s="107">
        <v>821</v>
      </c>
      <c r="C24" s="65" t="s">
        <v>8</v>
      </c>
      <c r="D24" s="65" t="s">
        <v>14</v>
      </c>
      <c r="E24" s="65" t="s">
        <v>16</v>
      </c>
      <c r="F24" s="65" t="s">
        <v>132</v>
      </c>
      <c r="G24" s="65"/>
      <c r="H24" s="66">
        <f>576.419+174.079</f>
        <v>750.49800000000005</v>
      </c>
      <c r="I24" s="66">
        <f>591.648+178.678</f>
        <v>770.32600000000002</v>
      </c>
    </row>
    <row r="25" spans="1:11" ht="30">
      <c r="A25" s="67" t="s">
        <v>139</v>
      </c>
      <c r="B25" s="107">
        <v>821</v>
      </c>
      <c r="C25" s="65" t="s">
        <v>8</v>
      </c>
      <c r="D25" s="65" t="s">
        <v>14</v>
      </c>
      <c r="E25" s="65" t="s">
        <v>16</v>
      </c>
      <c r="F25" s="65" t="s">
        <v>134</v>
      </c>
      <c r="G25" s="65"/>
      <c r="H25" s="66">
        <v>144.78299999999999</v>
      </c>
      <c r="I25" s="66">
        <v>144.78299999999999</v>
      </c>
    </row>
    <row r="26" spans="1:11">
      <c r="A26" s="67" t="s">
        <v>136</v>
      </c>
      <c r="B26" s="107">
        <v>821</v>
      </c>
      <c r="C26" s="65" t="s">
        <v>8</v>
      </c>
      <c r="D26" s="65" t="s">
        <v>14</v>
      </c>
      <c r="E26" s="65" t="s">
        <v>16</v>
      </c>
      <c r="F26" s="65" t="s">
        <v>135</v>
      </c>
      <c r="G26" s="65"/>
      <c r="H26" s="68">
        <v>0.14199999999999999</v>
      </c>
      <c r="I26" s="68">
        <v>0.14199999999999999</v>
      </c>
    </row>
    <row r="27" spans="1:11">
      <c r="A27" s="70" t="s">
        <v>105</v>
      </c>
      <c r="B27" s="107">
        <v>820</v>
      </c>
      <c r="C27" s="65" t="s">
        <v>8</v>
      </c>
      <c r="D27" s="65" t="s">
        <v>67</v>
      </c>
      <c r="E27" s="65" t="s">
        <v>10</v>
      </c>
      <c r="F27" s="65"/>
      <c r="G27" s="65"/>
      <c r="H27" s="68">
        <f>H28</f>
        <v>0.248</v>
      </c>
      <c r="I27" s="68">
        <f>I28</f>
        <v>0.248</v>
      </c>
    </row>
    <row r="28" spans="1:11" ht="30">
      <c r="A28" s="67" t="s">
        <v>74</v>
      </c>
      <c r="B28" s="107">
        <v>820</v>
      </c>
      <c r="C28" s="65" t="s">
        <v>8</v>
      </c>
      <c r="D28" s="65" t="s">
        <v>67</v>
      </c>
      <c r="E28" s="65" t="s">
        <v>75</v>
      </c>
      <c r="F28" s="65"/>
      <c r="G28" s="65"/>
      <c r="H28" s="68">
        <f>H29</f>
        <v>0.248</v>
      </c>
      <c r="I28" s="68">
        <f>I29</f>
        <v>0.248</v>
      </c>
    </row>
    <row r="29" spans="1:11">
      <c r="A29" s="67" t="s">
        <v>136</v>
      </c>
      <c r="B29" s="107">
        <v>820</v>
      </c>
      <c r="C29" s="65" t="s">
        <v>8</v>
      </c>
      <c r="D29" s="65" t="s">
        <v>67</v>
      </c>
      <c r="E29" s="65" t="s">
        <v>75</v>
      </c>
      <c r="F29" s="65" t="s">
        <v>135</v>
      </c>
      <c r="G29" s="65"/>
      <c r="H29" s="68">
        <v>0.248</v>
      </c>
      <c r="I29" s="68">
        <v>0.248</v>
      </c>
    </row>
    <row r="30" spans="1:11" s="28" customFormat="1" ht="16.5" hidden="1">
      <c r="A30" s="108" t="s">
        <v>164</v>
      </c>
      <c r="B30" s="109">
        <v>820</v>
      </c>
      <c r="C30" s="62"/>
      <c r="D30" s="110"/>
      <c r="E30" s="110"/>
      <c r="F30" s="110"/>
      <c r="G30" s="110"/>
      <c r="H30" s="63">
        <f>H31+H75+H81+H86+H104+H167+H172+H176+H184+H193+H200+H205</f>
        <v>267721.77899999998</v>
      </c>
      <c r="I30" s="63">
        <f>I31+I75+I81+I86+I104+I167+I172+I176+I184+I193+I200+I205</f>
        <v>283150.36599999998</v>
      </c>
    </row>
    <row r="31" spans="1:11" s="28" customFormat="1" ht="16.5">
      <c r="A31" s="61" t="s">
        <v>7</v>
      </c>
      <c r="B31" s="109">
        <v>820</v>
      </c>
      <c r="C31" s="62" t="s">
        <v>8</v>
      </c>
      <c r="D31" s="111"/>
      <c r="E31" s="111"/>
      <c r="F31" s="111"/>
      <c r="G31" s="111"/>
      <c r="H31" s="63">
        <f>H32+H42+H46+H50+H70</f>
        <v>24631.09</v>
      </c>
      <c r="I31" s="63">
        <f>I32+I42+I46+I50+I70</f>
        <v>25130.220999999998</v>
      </c>
    </row>
    <row r="32" spans="1:11" ht="45">
      <c r="A32" s="64" t="s">
        <v>17</v>
      </c>
      <c r="B32" s="107">
        <v>820</v>
      </c>
      <c r="C32" s="69" t="s">
        <v>8</v>
      </c>
      <c r="D32" s="69" t="s">
        <v>18</v>
      </c>
      <c r="E32" s="69"/>
      <c r="F32" s="69"/>
      <c r="G32" s="69"/>
      <c r="H32" s="66">
        <f>H33+H39</f>
        <v>5048.4269999999997</v>
      </c>
      <c r="I32" s="66">
        <f>I33+I39</f>
        <v>5108.4249999999993</v>
      </c>
    </row>
    <row r="33" spans="1:9">
      <c r="A33" s="67" t="s">
        <v>137</v>
      </c>
      <c r="B33" s="107">
        <v>820</v>
      </c>
      <c r="C33" s="65" t="s">
        <v>8</v>
      </c>
      <c r="D33" s="65" t="s">
        <v>18</v>
      </c>
      <c r="E33" s="65" t="s">
        <v>10</v>
      </c>
      <c r="F33" s="65"/>
      <c r="G33" s="65"/>
      <c r="H33" s="66">
        <f>H34</f>
        <v>4482.9209999999994</v>
      </c>
      <c r="I33" s="66">
        <f>I34</f>
        <v>4528.4939999999997</v>
      </c>
    </row>
    <row r="34" spans="1:9">
      <c r="A34" s="64" t="s">
        <v>15</v>
      </c>
      <c r="B34" s="107">
        <v>820</v>
      </c>
      <c r="C34" s="65" t="s">
        <v>8</v>
      </c>
      <c r="D34" s="65" t="s">
        <v>18</v>
      </c>
      <c r="E34" s="65" t="s">
        <v>16</v>
      </c>
      <c r="F34" s="65"/>
      <c r="G34" s="65"/>
      <c r="H34" s="66">
        <f>H35+H36+H37+H38</f>
        <v>4482.9209999999994</v>
      </c>
      <c r="I34" s="66">
        <f>I35+I36+I37+I38</f>
        <v>4528.4939999999997</v>
      </c>
    </row>
    <row r="35" spans="1:9" ht="60">
      <c r="A35" s="67" t="s">
        <v>138</v>
      </c>
      <c r="B35" s="107">
        <v>820</v>
      </c>
      <c r="C35" s="65" t="s">
        <v>8</v>
      </c>
      <c r="D35" s="65" t="s">
        <v>18</v>
      </c>
      <c r="E35" s="65" t="s">
        <v>16</v>
      </c>
      <c r="F35" s="65" t="s">
        <v>132</v>
      </c>
      <c r="G35" s="65"/>
      <c r="H35" s="66">
        <v>2280.7069999999999</v>
      </c>
      <c r="I35" s="66">
        <f>2340.964</f>
        <v>2340.9639999999999</v>
      </c>
    </row>
    <row r="36" spans="1:9" ht="30">
      <c r="A36" s="67" t="s">
        <v>139</v>
      </c>
      <c r="B36" s="107">
        <v>820</v>
      </c>
      <c r="C36" s="65" t="s">
        <v>8</v>
      </c>
      <c r="D36" s="65" t="s">
        <v>18</v>
      </c>
      <c r="E36" s="65" t="s">
        <v>16</v>
      </c>
      <c r="F36" s="65" t="s">
        <v>134</v>
      </c>
      <c r="G36" s="65"/>
      <c r="H36" s="66">
        <f>2685.247-40.481-461.85</f>
        <v>2182.9159999999997</v>
      </c>
      <c r="I36" s="66">
        <f>2745.618+180.772-758.158</f>
        <v>2168.232</v>
      </c>
    </row>
    <row r="37" spans="1:9" ht="30" hidden="1">
      <c r="A37" s="67" t="s">
        <v>142</v>
      </c>
      <c r="B37" s="107">
        <v>820</v>
      </c>
      <c r="C37" s="65" t="s">
        <v>8</v>
      </c>
      <c r="D37" s="65" t="s">
        <v>18</v>
      </c>
      <c r="E37" s="65" t="s">
        <v>16</v>
      </c>
      <c r="F37" s="65" t="s">
        <v>141</v>
      </c>
      <c r="G37" s="65"/>
      <c r="H37" s="66"/>
      <c r="I37" s="66"/>
    </row>
    <row r="38" spans="1:9">
      <c r="A38" s="67" t="s">
        <v>136</v>
      </c>
      <c r="B38" s="107">
        <v>820</v>
      </c>
      <c r="C38" s="65" t="s">
        <v>8</v>
      </c>
      <c r="D38" s="65" t="s">
        <v>18</v>
      </c>
      <c r="E38" s="65" t="s">
        <v>16</v>
      </c>
      <c r="F38" s="65" t="s">
        <v>135</v>
      </c>
      <c r="G38" s="65"/>
      <c r="H38" s="66">
        <f>1.178+18.12</f>
        <v>19.298000000000002</v>
      </c>
      <c r="I38" s="66">
        <f>1.178+18.12</f>
        <v>19.298000000000002</v>
      </c>
    </row>
    <row r="39" spans="1:9">
      <c r="A39" s="67" t="s">
        <v>100</v>
      </c>
      <c r="B39" s="107">
        <v>820</v>
      </c>
      <c r="C39" s="65" t="s">
        <v>8</v>
      </c>
      <c r="D39" s="65" t="s">
        <v>18</v>
      </c>
      <c r="E39" s="65" t="s">
        <v>124</v>
      </c>
      <c r="F39" s="65"/>
      <c r="G39" s="65"/>
      <c r="H39" s="66">
        <f>H40</f>
        <v>565.50599999999997</v>
      </c>
      <c r="I39" s="66">
        <f>I40</f>
        <v>579.93100000000004</v>
      </c>
    </row>
    <row r="40" spans="1:9" ht="60">
      <c r="A40" s="67" t="s">
        <v>146</v>
      </c>
      <c r="B40" s="107">
        <v>820</v>
      </c>
      <c r="C40" s="65" t="s">
        <v>8</v>
      </c>
      <c r="D40" s="65" t="s">
        <v>18</v>
      </c>
      <c r="E40" s="65" t="s">
        <v>65</v>
      </c>
      <c r="F40" s="65"/>
      <c r="G40" s="65"/>
      <c r="H40" s="66">
        <f>H41</f>
        <v>565.50599999999997</v>
      </c>
      <c r="I40" s="66">
        <f>I41</f>
        <v>579.93100000000004</v>
      </c>
    </row>
    <row r="41" spans="1:9">
      <c r="A41" s="67" t="s">
        <v>100</v>
      </c>
      <c r="B41" s="107">
        <v>820</v>
      </c>
      <c r="C41" s="65" t="s">
        <v>8</v>
      </c>
      <c r="D41" s="65" t="s">
        <v>18</v>
      </c>
      <c r="E41" s="65" t="s">
        <v>65</v>
      </c>
      <c r="F41" s="65" t="s">
        <v>12</v>
      </c>
      <c r="G41" s="65"/>
      <c r="H41" s="66">
        <v>565.50599999999997</v>
      </c>
      <c r="I41" s="66">
        <v>579.93100000000004</v>
      </c>
    </row>
    <row r="42" spans="1:9" ht="45">
      <c r="A42" s="67" t="s">
        <v>147</v>
      </c>
      <c r="B42" s="107">
        <v>820</v>
      </c>
      <c r="C42" s="65" t="s">
        <v>8</v>
      </c>
      <c r="D42" s="65" t="s">
        <v>77</v>
      </c>
      <c r="E42" s="65"/>
      <c r="F42" s="65"/>
      <c r="G42" s="65"/>
      <c r="H42" s="66">
        <f t="shared" ref="H42:I44" si="1">H43</f>
        <v>856.96100000000001</v>
      </c>
      <c r="I42" s="66">
        <f t="shared" si="1"/>
        <v>879.245</v>
      </c>
    </row>
    <row r="43" spans="1:9">
      <c r="A43" s="67" t="s">
        <v>100</v>
      </c>
      <c r="B43" s="107">
        <v>820</v>
      </c>
      <c r="C43" s="65" t="s">
        <v>8</v>
      </c>
      <c r="D43" s="65" t="s">
        <v>77</v>
      </c>
      <c r="E43" s="65" t="s">
        <v>124</v>
      </c>
      <c r="F43" s="65"/>
      <c r="G43" s="65"/>
      <c r="H43" s="66">
        <f t="shared" si="1"/>
        <v>856.96100000000001</v>
      </c>
      <c r="I43" s="66">
        <f t="shared" si="1"/>
        <v>879.245</v>
      </c>
    </row>
    <row r="44" spans="1:9" ht="60">
      <c r="A44" s="67" t="s">
        <v>146</v>
      </c>
      <c r="B44" s="107">
        <v>820</v>
      </c>
      <c r="C44" s="65" t="s">
        <v>8</v>
      </c>
      <c r="D44" s="65" t="s">
        <v>77</v>
      </c>
      <c r="E44" s="65" t="s">
        <v>65</v>
      </c>
      <c r="F44" s="65"/>
      <c r="G44" s="65"/>
      <c r="H44" s="66">
        <f t="shared" si="1"/>
        <v>856.96100000000001</v>
      </c>
      <c r="I44" s="66">
        <f t="shared" si="1"/>
        <v>879.245</v>
      </c>
    </row>
    <row r="45" spans="1:9">
      <c r="A45" s="67" t="s">
        <v>100</v>
      </c>
      <c r="B45" s="107">
        <v>820</v>
      </c>
      <c r="C45" s="65" t="s">
        <v>8</v>
      </c>
      <c r="D45" s="65" t="s">
        <v>77</v>
      </c>
      <c r="E45" s="65" t="s">
        <v>65</v>
      </c>
      <c r="F45" s="65" t="s">
        <v>12</v>
      </c>
      <c r="G45" s="65"/>
      <c r="H45" s="66">
        <v>856.96100000000001</v>
      </c>
      <c r="I45" s="66">
        <v>879.245</v>
      </c>
    </row>
    <row r="46" spans="1:9">
      <c r="A46" s="67" t="s">
        <v>20</v>
      </c>
      <c r="B46" s="107">
        <v>820</v>
      </c>
      <c r="C46" s="65" t="s">
        <v>8</v>
      </c>
      <c r="D46" s="65" t="s">
        <v>57</v>
      </c>
      <c r="E46" s="65"/>
      <c r="F46" s="65"/>
      <c r="G46" s="65"/>
      <c r="H46" s="68">
        <f t="shared" ref="H46:I48" si="2">H47</f>
        <v>270</v>
      </c>
      <c r="I46" s="68">
        <f t="shared" si="2"/>
        <v>270</v>
      </c>
    </row>
    <row r="47" spans="1:9">
      <c r="A47" s="64" t="s">
        <v>21</v>
      </c>
      <c r="B47" s="107">
        <v>820</v>
      </c>
      <c r="C47" s="65" t="s">
        <v>8</v>
      </c>
      <c r="D47" s="65" t="s">
        <v>57</v>
      </c>
      <c r="E47" s="65" t="s">
        <v>22</v>
      </c>
      <c r="F47" s="65"/>
      <c r="G47" s="65"/>
      <c r="H47" s="68">
        <f t="shared" si="2"/>
        <v>270</v>
      </c>
      <c r="I47" s="68">
        <f t="shared" si="2"/>
        <v>270</v>
      </c>
    </row>
    <row r="48" spans="1:9">
      <c r="A48" s="67" t="s">
        <v>23</v>
      </c>
      <c r="B48" s="107">
        <v>820</v>
      </c>
      <c r="C48" s="65" t="s">
        <v>8</v>
      </c>
      <c r="D48" s="65" t="s">
        <v>57</v>
      </c>
      <c r="E48" s="65" t="s">
        <v>24</v>
      </c>
      <c r="F48" s="65"/>
      <c r="G48" s="65"/>
      <c r="H48" s="68">
        <f t="shared" si="2"/>
        <v>270</v>
      </c>
      <c r="I48" s="68">
        <f t="shared" si="2"/>
        <v>270</v>
      </c>
    </row>
    <row r="49" spans="1:9">
      <c r="A49" s="67" t="s">
        <v>136</v>
      </c>
      <c r="B49" s="107">
        <v>820</v>
      </c>
      <c r="C49" s="65" t="s">
        <v>8</v>
      </c>
      <c r="D49" s="65" t="s">
        <v>57</v>
      </c>
      <c r="E49" s="65" t="s">
        <v>24</v>
      </c>
      <c r="F49" s="65" t="s">
        <v>135</v>
      </c>
      <c r="G49" s="65"/>
      <c r="H49" s="68">
        <v>270</v>
      </c>
      <c r="I49" s="68">
        <v>270</v>
      </c>
    </row>
    <row r="50" spans="1:9">
      <c r="A50" s="64" t="s">
        <v>25</v>
      </c>
      <c r="B50" s="107">
        <v>820</v>
      </c>
      <c r="C50" s="65" t="s">
        <v>8</v>
      </c>
      <c r="D50" s="65" t="s">
        <v>67</v>
      </c>
      <c r="E50" s="65"/>
      <c r="F50" s="65"/>
      <c r="G50" s="65"/>
      <c r="H50" s="68">
        <f>H51+H55+H61+H67</f>
        <v>17133.439000000002</v>
      </c>
      <c r="I50" s="68">
        <f>I51+I55+I61+I67</f>
        <v>17253.98</v>
      </c>
    </row>
    <row r="51" spans="1:9" hidden="1">
      <c r="A51" s="67" t="s">
        <v>105</v>
      </c>
      <c r="B51" s="107">
        <v>820</v>
      </c>
      <c r="C51" s="65" t="s">
        <v>8</v>
      </c>
      <c r="D51" s="65" t="s">
        <v>67</v>
      </c>
      <c r="E51" s="65" t="s">
        <v>161</v>
      </c>
      <c r="F51" s="65"/>
      <c r="G51" s="65"/>
      <c r="H51" s="68">
        <f>H52</f>
        <v>0</v>
      </c>
      <c r="I51" s="68">
        <f>I52</f>
        <v>0</v>
      </c>
    </row>
    <row r="52" spans="1:9" ht="20.25" hidden="1" customHeight="1">
      <c r="A52" s="67" t="s">
        <v>107</v>
      </c>
      <c r="B52" s="107">
        <v>820</v>
      </c>
      <c r="C52" s="65" t="s">
        <v>8</v>
      </c>
      <c r="D52" s="65" t="s">
        <v>67</v>
      </c>
      <c r="E52" s="65" t="s">
        <v>162</v>
      </c>
      <c r="F52" s="65"/>
      <c r="G52" s="65"/>
      <c r="H52" s="68">
        <f>H53+H54</f>
        <v>0</v>
      </c>
      <c r="I52" s="68">
        <f>I53+I54</f>
        <v>0</v>
      </c>
    </row>
    <row r="53" spans="1:9" ht="60" hidden="1">
      <c r="A53" s="67" t="s">
        <v>138</v>
      </c>
      <c r="B53" s="107">
        <v>820</v>
      </c>
      <c r="C53" s="65" t="s">
        <v>8</v>
      </c>
      <c r="D53" s="65" t="s">
        <v>67</v>
      </c>
      <c r="E53" s="65" t="s">
        <v>162</v>
      </c>
      <c r="F53" s="65" t="s">
        <v>132</v>
      </c>
      <c r="G53" s="65"/>
      <c r="H53" s="68"/>
      <c r="I53" s="68"/>
    </row>
    <row r="54" spans="1:9" ht="30" hidden="1">
      <c r="A54" s="67" t="s">
        <v>139</v>
      </c>
      <c r="B54" s="107">
        <v>820</v>
      </c>
      <c r="C54" s="65" t="s">
        <v>8</v>
      </c>
      <c r="D54" s="65" t="s">
        <v>67</v>
      </c>
      <c r="E54" s="65" t="s">
        <v>162</v>
      </c>
      <c r="F54" s="65" t="s">
        <v>134</v>
      </c>
      <c r="G54" s="65"/>
      <c r="H54" s="68"/>
      <c r="I54" s="68"/>
    </row>
    <row r="55" spans="1:9">
      <c r="A55" s="70" t="s">
        <v>105</v>
      </c>
      <c r="B55" s="107">
        <v>820</v>
      </c>
      <c r="C55" s="65" t="s">
        <v>8</v>
      </c>
      <c r="D55" s="65" t="s">
        <v>67</v>
      </c>
      <c r="E55" s="65" t="s">
        <v>10</v>
      </c>
      <c r="F55" s="65"/>
      <c r="G55" s="65"/>
      <c r="H55" s="68">
        <f>H56+H58</f>
        <v>882.44799999999998</v>
      </c>
      <c r="I55" s="68">
        <f>I56+I58</f>
        <v>882.44799999999998</v>
      </c>
    </row>
    <row r="56" spans="1:9" ht="30">
      <c r="A56" s="67" t="s">
        <v>74</v>
      </c>
      <c r="B56" s="107">
        <v>820</v>
      </c>
      <c r="C56" s="65" t="s">
        <v>8</v>
      </c>
      <c r="D56" s="65" t="s">
        <v>67</v>
      </c>
      <c r="E56" s="65" t="s">
        <v>75</v>
      </c>
      <c r="F56" s="65"/>
      <c r="G56" s="65"/>
      <c r="H56" s="68">
        <f>H57</f>
        <v>882.44799999999998</v>
      </c>
      <c r="I56" s="68">
        <f>I57</f>
        <v>882.44799999999998</v>
      </c>
    </row>
    <row r="57" spans="1:9">
      <c r="A57" s="67" t="s">
        <v>136</v>
      </c>
      <c r="B57" s="107">
        <v>820</v>
      </c>
      <c r="C57" s="65" t="s">
        <v>8</v>
      </c>
      <c r="D57" s="65" t="s">
        <v>67</v>
      </c>
      <c r="E57" s="65" t="s">
        <v>75</v>
      </c>
      <c r="F57" s="65" t="s">
        <v>135</v>
      </c>
      <c r="G57" s="65"/>
      <c r="H57" s="68">
        <v>882.44799999999998</v>
      </c>
      <c r="I57" s="68">
        <v>882.44799999999998</v>
      </c>
    </row>
    <row r="58" spans="1:9" hidden="1">
      <c r="A58" s="67" t="s">
        <v>85</v>
      </c>
      <c r="B58" s="107">
        <v>820</v>
      </c>
      <c r="C58" s="65" t="s">
        <v>8</v>
      </c>
      <c r="D58" s="65" t="s">
        <v>67</v>
      </c>
      <c r="E58" s="65" t="s">
        <v>103</v>
      </c>
      <c r="F58" s="65"/>
      <c r="G58" s="65"/>
      <c r="H58" s="68">
        <f>H59+H60</f>
        <v>0</v>
      </c>
      <c r="I58" s="68">
        <f>I59+I60</f>
        <v>0</v>
      </c>
    </row>
    <row r="59" spans="1:9" ht="16.899999999999999" hidden="1" customHeight="1">
      <c r="A59" s="67" t="s">
        <v>11</v>
      </c>
      <c r="B59" s="107">
        <v>820</v>
      </c>
      <c r="C59" s="65" t="s">
        <v>8</v>
      </c>
      <c r="D59" s="65" t="s">
        <v>67</v>
      </c>
      <c r="E59" s="65" t="s">
        <v>103</v>
      </c>
      <c r="F59" s="65" t="s">
        <v>132</v>
      </c>
      <c r="G59" s="65"/>
      <c r="H59" s="66"/>
      <c r="I59" s="66"/>
    </row>
    <row r="60" spans="1:9" ht="16.899999999999999" hidden="1" customHeight="1">
      <c r="A60" s="67" t="s">
        <v>11</v>
      </c>
      <c r="B60" s="107">
        <v>820</v>
      </c>
      <c r="C60" s="65" t="s">
        <v>8</v>
      </c>
      <c r="D60" s="65" t="s">
        <v>67</v>
      </c>
      <c r="E60" s="65" t="s">
        <v>103</v>
      </c>
      <c r="F60" s="65" t="s">
        <v>134</v>
      </c>
      <c r="G60" s="65"/>
      <c r="H60" s="66"/>
      <c r="I60" s="66"/>
    </row>
    <row r="61" spans="1:9" ht="29.25" customHeight="1">
      <c r="A61" s="67" t="s">
        <v>88</v>
      </c>
      <c r="B61" s="107">
        <v>820</v>
      </c>
      <c r="C61" s="65" t="s">
        <v>8</v>
      </c>
      <c r="D61" s="65" t="s">
        <v>67</v>
      </c>
      <c r="E61" s="65" t="s">
        <v>84</v>
      </c>
      <c r="F61" s="65"/>
      <c r="G61" s="65"/>
      <c r="H61" s="68">
        <f>H62</f>
        <v>13973.672</v>
      </c>
      <c r="I61" s="68">
        <f>I62</f>
        <v>14034.384</v>
      </c>
    </row>
    <row r="62" spans="1:9">
      <c r="A62" s="67" t="s">
        <v>113</v>
      </c>
      <c r="B62" s="107">
        <v>820</v>
      </c>
      <c r="C62" s="65" t="s">
        <v>8</v>
      </c>
      <c r="D62" s="65" t="s">
        <v>67</v>
      </c>
      <c r="E62" s="65" t="s">
        <v>112</v>
      </c>
      <c r="F62" s="65"/>
      <c r="G62" s="65"/>
      <c r="H62" s="68">
        <f>H63+H64+H65+H66</f>
        <v>13973.672</v>
      </c>
      <c r="I62" s="68">
        <f>I63+I64+I65+I66</f>
        <v>14034.384</v>
      </c>
    </row>
    <row r="63" spans="1:9" ht="30" hidden="1">
      <c r="A63" s="67" t="s">
        <v>139</v>
      </c>
      <c r="B63" s="107">
        <v>820</v>
      </c>
      <c r="C63" s="65" t="s">
        <v>8</v>
      </c>
      <c r="D63" s="65" t="s">
        <v>67</v>
      </c>
      <c r="E63" s="65" t="s">
        <v>112</v>
      </c>
      <c r="F63" s="65" t="s">
        <v>134</v>
      </c>
      <c r="G63" s="65"/>
      <c r="H63" s="68"/>
      <c r="I63" s="68"/>
    </row>
    <row r="64" spans="1:9" ht="30" hidden="1">
      <c r="A64" s="67" t="s">
        <v>142</v>
      </c>
      <c r="B64" s="107">
        <v>820</v>
      </c>
      <c r="C64" s="65" t="s">
        <v>8</v>
      </c>
      <c r="D64" s="65" t="s">
        <v>67</v>
      </c>
      <c r="E64" s="65" t="s">
        <v>112</v>
      </c>
      <c r="F64" s="65" t="s">
        <v>141</v>
      </c>
      <c r="G64" s="65"/>
      <c r="H64" s="68"/>
      <c r="I64" s="68"/>
    </row>
    <row r="65" spans="1:9" ht="30">
      <c r="A65" s="67" t="s">
        <v>150</v>
      </c>
      <c r="B65" s="107">
        <v>820</v>
      </c>
      <c r="C65" s="65" t="s">
        <v>8</v>
      </c>
      <c r="D65" s="65" t="s">
        <v>67</v>
      </c>
      <c r="E65" s="65" t="s">
        <v>112</v>
      </c>
      <c r="F65" s="65" t="s">
        <v>143</v>
      </c>
      <c r="G65" s="65"/>
      <c r="H65" s="68">
        <f>3089.672+10884</f>
        <v>13973.672</v>
      </c>
      <c r="I65" s="68">
        <f>3150.384+10884</f>
        <v>14034.384</v>
      </c>
    </row>
    <row r="66" spans="1:9" hidden="1">
      <c r="A66" s="67" t="s">
        <v>136</v>
      </c>
      <c r="B66" s="107">
        <v>820</v>
      </c>
      <c r="C66" s="65" t="s">
        <v>8</v>
      </c>
      <c r="D66" s="65" t="s">
        <v>67</v>
      </c>
      <c r="E66" s="65" t="s">
        <v>112</v>
      </c>
      <c r="F66" s="65" t="s">
        <v>135</v>
      </c>
      <c r="G66" s="65"/>
      <c r="H66" s="68"/>
      <c r="I66" s="68"/>
    </row>
    <row r="67" spans="1:9">
      <c r="A67" s="67" t="s">
        <v>100</v>
      </c>
      <c r="B67" s="107">
        <v>820</v>
      </c>
      <c r="C67" s="65" t="s">
        <v>8</v>
      </c>
      <c r="D67" s="65" t="s">
        <v>67</v>
      </c>
      <c r="E67" s="65" t="s">
        <v>124</v>
      </c>
      <c r="F67" s="65"/>
      <c r="G67" s="65"/>
      <c r="H67" s="66">
        <f>H68</f>
        <v>2277.319</v>
      </c>
      <c r="I67" s="66">
        <f>I68</f>
        <v>2337.1480000000001</v>
      </c>
    </row>
    <row r="68" spans="1:9" ht="60">
      <c r="A68" s="67" t="s">
        <v>146</v>
      </c>
      <c r="B68" s="107">
        <v>820</v>
      </c>
      <c r="C68" s="65" t="s">
        <v>8</v>
      </c>
      <c r="D68" s="65" t="s">
        <v>67</v>
      </c>
      <c r="E68" s="65" t="s">
        <v>65</v>
      </c>
      <c r="F68" s="65"/>
      <c r="G68" s="65"/>
      <c r="H68" s="66">
        <f>H69</f>
        <v>2277.319</v>
      </c>
      <c r="I68" s="66">
        <f>I69</f>
        <v>2337.1480000000001</v>
      </c>
    </row>
    <row r="69" spans="1:9">
      <c r="A69" s="67" t="s">
        <v>100</v>
      </c>
      <c r="B69" s="107">
        <v>820</v>
      </c>
      <c r="C69" s="65" t="s">
        <v>8</v>
      </c>
      <c r="D69" s="65" t="s">
        <v>67</v>
      </c>
      <c r="E69" s="65" t="s">
        <v>65</v>
      </c>
      <c r="F69" s="65" t="s">
        <v>12</v>
      </c>
      <c r="G69" s="65"/>
      <c r="H69" s="66">
        <f>1731.398+545.921</f>
        <v>2277.319</v>
      </c>
      <c r="I69" s="66">
        <f>1777.142+560.006</f>
        <v>2337.1480000000001</v>
      </c>
    </row>
    <row r="70" spans="1:9">
      <c r="A70" s="71" t="s">
        <v>7</v>
      </c>
      <c r="B70" s="107">
        <v>820</v>
      </c>
      <c r="C70" s="65" t="s">
        <v>8</v>
      </c>
      <c r="D70" s="65"/>
      <c r="E70" s="65"/>
      <c r="F70" s="65"/>
      <c r="G70" s="65" t="s">
        <v>55</v>
      </c>
      <c r="H70" s="68">
        <f t="shared" ref="H70:I73" si="3">H71</f>
        <v>1322.2629999999999</v>
      </c>
      <c r="I70" s="68">
        <f t="shared" si="3"/>
        <v>1618.5709999999999</v>
      </c>
    </row>
    <row r="71" spans="1:9" ht="45">
      <c r="A71" s="64" t="s">
        <v>17</v>
      </c>
      <c r="B71" s="107">
        <v>820</v>
      </c>
      <c r="C71" s="65" t="s">
        <v>8</v>
      </c>
      <c r="D71" s="65" t="s">
        <v>18</v>
      </c>
      <c r="E71" s="65"/>
      <c r="F71" s="65"/>
      <c r="G71" s="65" t="s">
        <v>55</v>
      </c>
      <c r="H71" s="68">
        <f t="shared" si="3"/>
        <v>1322.2629999999999</v>
      </c>
      <c r="I71" s="68">
        <f t="shared" si="3"/>
        <v>1618.5709999999999</v>
      </c>
    </row>
    <row r="72" spans="1:9">
      <c r="A72" s="67" t="s">
        <v>137</v>
      </c>
      <c r="B72" s="107">
        <v>820</v>
      </c>
      <c r="C72" s="65" t="s">
        <v>8</v>
      </c>
      <c r="D72" s="65" t="s">
        <v>18</v>
      </c>
      <c r="E72" s="65" t="s">
        <v>10</v>
      </c>
      <c r="F72" s="65"/>
      <c r="G72" s="65" t="s">
        <v>55</v>
      </c>
      <c r="H72" s="66">
        <f t="shared" si="3"/>
        <v>1322.2629999999999</v>
      </c>
      <c r="I72" s="66">
        <f t="shared" si="3"/>
        <v>1618.5709999999999</v>
      </c>
    </row>
    <row r="73" spans="1:9">
      <c r="A73" s="64" t="s">
        <v>15</v>
      </c>
      <c r="B73" s="107">
        <v>820</v>
      </c>
      <c r="C73" s="65" t="s">
        <v>8</v>
      </c>
      <c r="D73" s="65" t="s">
        <v>18</v>
      </c>
      <c r="E73" s="65" t="s">
        <v>16</v>
      </c>
      <c r="F73" s="65"/>
      <c r="G73" s="65" t="s">
        <v>55</v>
      </c>
      <c r="H73" s="66">
        <f t="shared" si="3"/>
        <v>1322.2629999999999</v>
      </c>
      <c r="I73" s="66">
        <f t="shared" si="3"/>
        <v>1618.5709999999999</v>
      </c>
    </row>
    <row r="74" spans="1:9" ht="30">
      <c r="A74" s="67" t="s">
        <v>139</v>
      </c>
      <c r="B74" s="107">
        <v>820</v>
      </c>
      <c r="C74" s="65" t="s">
        <v>8</v>
      </c>
      <c r="D74" s="65" t="s">
        <v>18</v>
      </c>
      <c r="E74" s="65" t="s">
        <v>16</v>
      </c>
      <c r="F74" s="65" t="s">
        <v>134</v>
      </c>
      <c r="G74" s="65" t="s">
        <v>55</v>
      </c>
      <c r="H74" s="66">
        <v>1322.2629999999999</v>
      </c>
      <c r="I74" s="66">
        <v>1618.5709999999999</v>
      </c>
    </row>
    <row r="75" spans="1:9" s="33" customFormat="1" ht="14.25" hidden="1">
      <c r="A75" s="72" t="s">
        <v>98</v>
      </c>
      <c r="B75" s="109">
        <v>820</v>
      </c>
      <c r="C75" s="62" t="s">
        <v>9</v>
      </c>
      <c r="D75" s="62"/>
      <c r="E75" s="62"/>
      <c r="F75" s="62"/>
      <c r="G75" s="62"/>
      <c r="H75" s="63">
        <f t="shared" ref="H75:I77" si="4">H76</f>
        <v>0</v>
      </c>
      <c r="I75" s="63">
        <f t="shared" si="4"/>
        <v>0</v>
      </c>
    </row>
    <row r="76" spans="1:9" hidden="1">
      <c r="A76" s="67" t="s">
        <v>99</v>
      </c>
      <c r="B76" s="107">
        <v>820</v>
      </c>
      <c r="C76" s="65" t="s">
        <v>9</v>
      </c>
      <c r="D76" s="65" t="s">
        <v>14</v>
      </c>
      <c r="E76" s="65"/>
      <c r="F76" s="65"/>
      <c r="G76" s="65"/>
      <c r="H76" s="66">
        <f t="shared" si="4"/>
        <v>0</v>
      </c>
      <c r="I76" s="66">
        <f t="shared" si="4"/>
        <v>0</v>
      </c>
    </row>
    <row r="77" spans="1:9" hidden="1">
      <c r="A77" s="67" t="s">
        <v>137</v>
      </c>
      <c r="B77" s="107">
        <v>820</v>
      </c>
      <c r="C77" s="65" t="s">
        <v>9</v>
      </c>
      <c r="D77" s="65" t="s">
        <v>14</v>
      </c>
      <c r="E77" s="65" t="s">
        <v>106</v>
      </c>
      <c r="F77" s="65"/>
      <c r="G77" s="65"/>
      <c r="H77" s="66">
        <f t="shared" si="4"/>
        <v>0</v>
      </c>
      <c r="I77" s="66">
        <f t="shared" si="4"/>
        <v>0</v>
      </c>
    </row>
    <row r="78" spans="1:9" ht="30" hidden="1">
      <c r="A78" s="67" t="s">
        <v>144</v>
      </c>
      <c r="B78" s="107">
        <v>820</v>
      </c>
      <c r="C78" s="65" t="s">
        <v>9</v>
      </c>
      <c r="D78" s="65" t="s">
        <v>14</v>
      </c>
      <c r="E78" s="65" t="s">
        <v>133</v>
      </c>
      <c r="F78" s="65"/>
      <c r="G78" s="65"/>
      <c r="H78" s="66">
        <f>H79+H80</f>
        <v>0</v>
      </c>
      <c r="I78" s="66">
        <f>I79+I80</f>
        <v>0</v>
      </c>
    </row>
    <row r="79" spans="1:9" ht="60" hidden="1">
      <c r="A79" s="67" t="s">
        <v>138</v>
      </c>
      <c r="B79" s="107">
        <v>820</v>
      </c>
      <c r="C79" s="65" t="s">
        <v>9</v>
      </c>
      <c r="D79" s="65" t="s">
        <v>14</v>
      </c>
      <c r="E79" s="65" t="s">
        <v>133</v>
      </c>
      <c r="F79" s="65" t="s">
        <v>132</v>
      </c>
      <c r="G79" s="65"/>
      <c r="H79" s="66"/>
      <c r="I79" s="66"/>
    </row>
    <row r="80" spans="1:9" ht="30" hidden="1">
      <c r="A80" s="67" t="s">
        <v>139</v>
      </c>
      <c r="B80" s="107">
        <v>820</v>
      </c>
      <c r="C80" s="65" t="s">
        <v>9</v>
      </c>
      <c r="D80" s="65" t="s">
        <v>14</v>
      </c>
      <c r="E80" s="65" t="s">
        <v>133</v>
      </c>
      <c r="F80" s="65" t="s">
        <v>134</v>
      </c>
      <c r="G80" s="65"/>
      <c r="H80" s="66"/>
      <c r="I80" s="66"/>
    </row>
    <row r="81" spans="1:9" s="33" customFormat="1" ht="28.5">
      <c r="A81" s="72" t="s">
        <v>63</v>
      </c>
      <c r="B81" s="109">
        <v>820</v>
      </c>
      <c r="C81" s="62" t="s">
        <v>14</v>
      </c>
      <c r="D81" s="62"/>
      <c r="E81" s="62"/>
      <c r="F81" s="62"/>
      <c r="G81" s="62"/>
      <c r="H81" s="63">
        <f>H82</f>
        <v>743.18000000000006</v>
      </c>
      <c r="I81" s="63">
        <f>I82</f>
        <v>762.54500000000007</v>
      </c>
    </row>
    <row r="82" spans="1:9" ht="30">
      <c r="A82" s="67" t="s">
        <v>61</v>
      </c>
      <c r="B82" s="107">
        <v>820</v>
      </c>
      <c r="C82" s="65" t="s">
        <v>14</v>
      </c>
      <c r="D82" s="65" t="s">
        <v>26</v>
      </c>
      <c r="E82" s="65"/>
      <c r="F82" s="65"/>
      <c r="G82" s="65"/>
      <c r="H82" s="66">
        <f>H83</f>
        <v>743.18000000000006</v>
      </c>
      <c r="I82" s="66">
        <f>I83</f>
        <v>762.54500000000007</v>
      </c>
    </row>
    <row r="83" spans="1:9" ht="45">
      <c r="A83" s="67" t="s">
        <v>145</v>
      </c>
      <c r="B83" s="107">
        <v>820</v>
      </c>
      <c r="C83" s="65" t="s">
        <v>14</v>
      </c>
      <c r="D83" s="65" t="s">
        <v>26</v>
      </c>
      <c r="E83" s="65" t="s">
        <v>62</v>
      </c>
      <c r="F83" s="65"/>
      <c r="G83" s="65"/>
      <c r="H83" s="66">
        <f>H84+H85</f>
        <v>743.18000000000006</v>
      </c>
      <c r="I83" s="66">
        <f>I84+I85</f>
        <v>762.54500000000007</v>
      </c>
    </row>
    <row r="84" spans="1:9" ht="60">
      <c r="A84" s="67" t="s">
        <v>138</v>
      </c>
      <c r="B84" s="107">
        <v>820</v>
      </c>
      <c r="C84" s="65" t="s">
        <v>14</v>
      </c>
      <c r="D84" s="65" t="s">
        <v>26</v>
      </c>
      <c r="E84" s="65" t="s">
        <v>62</v>
      </c>
      <c r="F84" s="65" t="s">
        <v>132</v>
      </c>
      <c r="G84" s="65"/>
      <c r="H84" s="66">
        <v>732.98</v>
      </c>
      <c r="I84" s="66">
        <v>752.34500000000003</v>
      </c>
    </row>
    <row r="85" spans="1:9" ht="30">
      <c r="A85" s="67" t="s">
        <v>139</v>
      </c>
      <c r="B85" s="107">
        <v>820</v>
      </c>
      <c r="C85" s="65" t="s">
        <v>14</v>
      </c>
      <c r="D85" s="65" t="s">
        <v>26</v>
      </c>
      <c r="E85" s="65" t="s">
        <v>62</v>
      </c>
      <c r="F85" s="65" t="s">
        <v>134</v>
      </c>
      <c r="G85" s="65"/>
      <c r="H85" s="66">
        <v>10.199999999999999</v>
      </c>
      <c r="I85" s="66">
        <v>10.199999999999999</v>
      </c>
    </row>
    <row r="86" spans="1:9" s="33" customFormat="1" ht="14.25" hidden="1">
      <c r="A86" s="72" t="s">
        <v>56</v>
      </c>
      <c r="B86" s="109">
        <v>820</v>
      </c>
      <c r="C86" s="62" t="s">
        <v>18</v>
      </c>
      <c r="D86" s="62"/>
      <c r="E86" s="62"/>
      <c r="F86" s="62"/>
      <c r="G86" s="62"/>
      <c r="H86" s="63">
        <f>H87+H92+H99</f>
        <v>0</v>
      </c>
      <c r="I86" s="63">
        <f>I87+I92+I99</f>
        <v>0</v>
      </c>
    </row>
    <row r="87" spans="1:9" s="33" customFormat="1" hidden="1">
      <c r="A87" s="67" t="s">
        <v>114</v>
      </c>
      <c r="B87" s="107">
        <v>820</v>
      </c>
      <c r="C87" s="65" t="s">
        <v>18</v>
      </c>
      <c r="D87" s="65" t="s">
        <v>77</v>
      </c>
      <c r="E87" s="65"/>
      <c r="F87" s="65"/>
      <c r="G87" s="65"/>
      <c r="H87" s="66">
        <f>H88</f>
        <v>0</v>
      </c>
      <c r="I87" s="66">
        <f>I88</f>
        <v>0</v>
      </c>
    </row>
    <row r="88" spans="1:9" s="33" customFormat="1" ht="45" hidden="1">
      <c r="A88" s="67" t="s">
        <v>118</v>
      </c>
      <c r="B88" s="107">
        <v>820</v>
      </c>
      <c r="C88" s="65" t="s">
        <v>18</v>
      </c>
      <c r="D88" s="65" t="s">
        <v>77</v>
      </c>
      <c r="E88" s="65" t="s">
        <v>117</v>
      </c>
      <c r="F88" s="65"/>
      <c r="G88" s="65"/>
      <c r="H88" s="66">
        <f>H89</f>
        <v>0</v>
      </c>
      <c r="I88" s="66">
        <f>I89</f>
        <v>0</v>
      </c>
    </row>
    <row r="89" spans="1:9" s="33" customFormat="1" ht="45" hidden="1">
      <c r="A89" s="67" t="s">
        <v>115</v>
      </c>
      <c r="B89" s="107">
        <v>820</v>
      </c>
      <c r="C89" s="65" t="s">
        <v>18</v>
      </c>
      <c r="D89" s="65" t="s">
        <v>77</v>
      </c>
      <c r="E89" s="65" t="s">
        <v>116</v>
      </c>
      <c r="F89" s="65" t="s">
        <v>110</v>
      </c>
      <c r="G89" s="65"/>
      <c r="H89" s="66">
        <f>H90+H91</f>
        <v>0</v>
      </c>
      <c r="I89" s="66">
        <f>I90+I91</f>
        <v>0</v>
      </c>
    </row>
    <row r="90" spans="1:9" s="33" customFormat="1" ht="30" hidden="1">
      <c r="A90" s="67" t="s">
        <v>139</v>
      </c>
      <c r="B90" s="107">
        <v>820</v>
      </c>
      <c r="C90" s="65" t="s">
        <v>18</v>
      </c>
      <c r="D90" s="65" t="s">
        <v>77</v>
      </c>
      <c r="E90" s="65" t="s">
        <v>116</v>
      </c>
      <c r="F90" s="65" t="s">
        <v>134</v>
      </c>
      <c r="G90" s="65"/>
      <c r="H90" s="66"/>
      <c r="I90" s="66"/>
    </row>
    <row r="91" spans="1:9" s="33" customFormat="1" ht="30" hidden="1">
      <c r="A91" s="67" t="s">
        <v>142</v>
      </c>
      <c r="B91" s="107">
        <v>820</v>
      </c>
      <c r="C91" s="65" t="s">
        <v>18</v>
      </c>
      <c r="D91" s="65" t="s">
        <v>77</v>
      </c>
      <c r="E91" s="65" t="s">
        <v>116</v>
      </c>
      <c r="F91" s="65" t="s">
        <v>141</v>
      </c>
      <c r="G91" s="65"/>
      <c r="H91" s="66"/>
      <c r="I91" s="66"/>
    </row>
    <row r="92" spans="1:9" s="33" customFormat="1" hidden="1">
      <c r="A92" s="67" t="s">
        <v>68</v>
      </c>
      <c r="B92" s="107">
        <v>820</v>
      </c>
      <c r="C92" s="65" t="s">
        <v>18</v>
      </c>
      <c r="D92" s="65" t="s">
        <v>69</v>
      </c>
      <c r="E92" s="65"/>
      <c r="F92" s="65"/>
      <c r="G92" s="65"/>
      <c r="H92" s="66">
        <f>H93</f>
        <v>0</v>
      </c>
      <c r="I92" s="66">
        <f>I93</f>
        <v>0</v>
      </c>
    </row>
    <row r="93" spans="1:9" s="33" customFormat="1" hidden="1">
      <c r="A93" s="67" t="s">
        <v>70</v>
      </c>
      <c r="B93" s="107">
        <v>820</v>
      </c>
      <c r="C93" s="65" t="s">
        <v>18</v>
      </c>
      <c r="D93" s="65" t="s">
        <v>69</v>
      </c>
      <c r="E93" s="65" t="s">
        <v>71</v>
      </c>
      <c r="F93" s="62"/>
      <c r="G93" s="62"/>
      <c r="H93" s="66">
        <f>H94</f>
        <v>0</v>
      </c>
      <c r="I93" s="66">
        <f>I94</f>
        <v>0</v>
      </c>
    </row>
    <row r="94" spans="1:9" s="33" customFormat="1" ht="60" hidden="1">
      <c r="A94" s="67" t="s">
        <v>72</v>
      </c>
      <c r="B94" s="107">
        <v>820</v>
      </c>
      <c r="C94" s="65" t="s">
        <v>18</v>
      </c>
      <c r="D94" s="65" t="s">
        <v>69</v>
      </c>
      <c r="E94" s="65" t="s">
        <v>73</v>
      </c>
      <c r="F94" s="65"/>
      <c r="G94" s="62"/>
      <c r="H94" s="66">
        <f>H95+H96+H97+H98</f>
        <v>0</v>
      </c>
      <c r="I94" s="66">
        <f>I95+I96+I97+I98</f>
        <v>0</v>
      </c>
    </row>
    <row r="95" spans="1:9" s="33" customFormat="1" ht="30" hidden="1">
      <c r="A95" s="67" t="s">
        <v>139</v>
      </c>
      <c r="B95" s="107">
        <v>820</v>
      </c>
      <c r="C95" s="65" t="s">
        <v>18</v>
      </c>
      <c r="D95" s="65" t="s">
        <v>69</v>
      </c>
      <c r="E95" s="65" t="s">
        <v>73</v>
      </c>
      <c r="F95" s="65" t="s">
        <v>134</v>
      </c>
      <c r="G95" s="62"/>
      <c r="H95" s="66"/>
      <c r="I95" s="66"/>
    </row>
    <row r="96" spans="1:9" s="33" customFormat="1" ht="30" hidden="1">
      <c r="A96" s="67" t="s">
        <v>142</v>
      </c>
      <c r="B96" s="107">
        <v>820</v>
      </c>
      <c r="C96" s="65" t="s">
        <v>18</v>
      </c>
      <c r="D96" s="65" t="s">
        <v>69</v>
      </c>
      <c r="E96" s="65" t="s">
        <v>73</v>
      </c>
      <c r="F96" s="65" t="s">
        <v>141</v>
      </c>
      <c r="G96" s="62"/>
      <c r="H96" s="66"/>
      <c r="I96" s="66"/>
    </row>
    <row r="97" spans="1:9" s="33" customFormat="1" ht="30" hidden="1">
      <c r="A97" s="67" t="s">
        <v>150</v>
      </c>
      <c r="B97" s="107">
        <v>820</v>
      </c>
      <c r="C97" s="65" t="s">
        <v>18</v>
      </c>
      <c r="D97" s="65" t="s">
        <v>69</v>
      </c>
      <c r="E97" s="65" t="s">
        <v>73</v>
      </c>
      <c r="F97" s="65" t="s">
        <v>143</v>
      </c>
      <c r="G97" s="62"/>
      <c r="H97" s="66"/>
      <c r="I97" s="66"/>
    </row>
    <row r="98" spans="1:9" s="33" customFormat="1" hidden="1">
      <c r="A98" s="67" t="s">
        <v>136</v>
      </c>
      <c r="B98" s="107">
        <v>820</v>
      </c>
      <c r="C98" s="65" t="s">
        <v>18</v>
      </c>
      <c r="D98" s="65" t="s">
        <v>69</v>
      </c>
      <c r="E98" s="65" t="s">
        <v>73</v>
      </c>
      <c r="F98" s="65" t="s">
        <v>135</v>
      </c>
      <c r="G98" s="62"/>
      <c r="H98" s="66"/>
      <c r="I98" s="66"/>
    </row>
    <row r="99" spans="1:9" s="33" customFormat="1" hidden="1">
      <c r="A99" s="67" t="s">
        <v>91</v>
      </c>
      <c r="B99" s="107">
        <v>820</v>
      </c>
      <c r="C99" s="65" t="s">
        <v>18</v>
      </c>
      <c r="D99" s="65" t="s">
        <v>90</v>
      </c>
      <c r="E99" s="65"/>
      <c r="F99" s="65"/>
      <c r="G99" s="62"/>
      <c r="H99" s="66">
        <f>H100</f>
        <v>0</v>
      </c>
      <c r="I99" s="66">
        <f>I100</f>
        <v>0</v>
      </c>
    </row>
    <row r="100" spans="1:9" s="33" customFormat="1" ht="30" hidden="1">
      <c r="A100" s="67" t="s">
        <v>149</v>
      </c>
      <c r="B100" s="107">
        <v>820</v>
      </c>
      <c r="C100" s="65" t="s">
        <v>18</v>
      </c>
      <c r="D100" s="65" t="s">
        <v>90</v>
      </c>
      <c r="E100" s="65" t="s">
        <v>148</v>
      </c>
      <c r="F100" s="65"/>
      <c r="G100" s="62"/>
      <c r="H100" s="66">
        <f>H101</f>
        <v>0</v>
      </c>
      <c r="I100" s="66">
        <f>I101</f>
        <v>0</v>
      </c>
    </row>
    <row r="101" spans="1:9" s="33" customFormat="1" hidden="1">
      <c r="A101" s="67" t="s">
        <v>97</v>
      </c>
      <c r="B101" s="107">
        <v>820</v>
      </c>
      <c r="C101" s="65" t="s">
        <v>18</v>
      </c>
      <c r="D101" s="65" t="s">
        <v>90</v>
      </c>
      <c r="E101" s="65" t="s">
        <v>96</v>
      </c>
      <c r="F101" s="62"/>
      <c r="G101" s="62"/>
      <c r="H101" s="66">
        <f>H102+H103</f>
        <v>0</v>
      </c>
      <c r="I101" s="66">
        <f>I102+I103</f>
        <v>0</v>
      </c>
    </row>
    <row r="102" spans="1:9" s="33" customFormat="1" ht="30" hidden="1">
      <c r="A102" s="67" t="s">
        <v>139</v>
      </c>
      <c r="B102" s="107">
        <v>820</v>
      </c>
      <c r="C102" s="65" t="s">
        <v>18</v>
      </c>
      <c r="D102" s="65" t="s">
        <v>90</v>
      </c>
      <c r="E102" s="65" t="s">
        <v>96</v>
      </c>
      <c r="F102" s="65" t="s">
        <v>134</v>
      </c>
      <c r="G102" s="62"/>
      <c r="H102" s="66"/>
      <c r="I102" s="66"/>
    </row>
    <row r="103" spans="1:9" s="33" customFormat="1" ht="30" hidden="1">
      <c r="A103" s="67" t="s">
        <v>150</v>
      </c>
      <c r="B103" s="107">
        <v>820</v>
      </c>
      <c r="C103" s="65" t="s">
        <v>18</v>
      </c>
      <c r="D103" s="65" t="s">
        <v>90</v>
      </c>
      <c r="E103" s="65" t="s">
        <v>96</v>
      </c>
      <c r="F103" s="65" t="s">
        <v>143</v>
      </c>
      <c r="G103" s="62"/>
      <c r="H103" s="66"/>
      <c r="I103" s="66"/>
    </row>
    <row r="104" spans="1:9" s="33" customFormat="1" ht="14.25">
      <c r="A104" s="61" t="s">
        <v>27</v>
      </c>
      <c r="B104" s="109">
        <v>820</v>
      </c>
      <c r="C104" s="62" t="s">
        <v>19</v>
      </c>
      <c r="D104" s="62"/>
      <c r="E104" s="62"/>
      <c r="F104" s="62"/>
      <c r="G104" s="62"/>
      <c r="H104" s="63">
        <f>H105+H114+H123+H141+H148</f>
        <v>121588.81400000001</v>
      </c>
      <c r="I104" s="63">
        <f>I105+I114+I123+I141+I148</f>
        <v>117041.21800000001</v>
      </c>
    </row>
    <row r="105" spans="1:9" s="33" customFormat="1">
      <c r="A105" s="64" t="s">
        <v>28</v>
      </c>
      <c r="B105" s="107">
        <v>820</v>
      </c>
      <c r="C105" s="65" t="s">
        <v>19</v>
      </c>
      <c r="D105" s="65" t="s">
        <v>8</v>
      </c>
      <c r="E105" s="62"/>
      <c r="F105" s="62"/>
      <c r="G105" s="62"/>
      <c r="H105" s="66">
        <f>H106+H111</f>
        <v>42743.315000000002</v>
      </c>
      <c r="I105" s="66">
        <f>I106+I111</f>
        <v>42743.315000000002</v>
      </c>
    </row>
    <row r="106" spans="1:9" s="33" customFormat="1">
      <c r="A106" s="67" t="s">
        <v>151</v>
      </c>
      <c r="B106" s="107">
        <v>820</v>
      </c>
      <c r="C106" s="65" t="s">
        <v>19</v>
      </c>
      <c r="D106" s="65" t="s">
        <v>8</v>
      </c>
      <c r="E106" s="65" t="s">
        <v>119</v>
      </c>
      <c r="F106" s="65"/>
      <c r="G106" s="65"/>
      <c r="H106" s="66">
        <f>H107</f>
        <v>1400</v>
      </c>
      <c r="I106" s="66">
        <f>I107</f>
        <v>1400</v>
      </c>
    </row>
    <row r="107" spans="1:9" s="33" customFormat="1">
      <c r="A107" s="70" t="s">
        <v>86</v>
      </c>
      <c r="B107" s="107">
        <v>820</v>
      </c>
      <c r="C107" s="65" t="s">
        <v>19</v>
      </c>
      <c r="D107" s="65" t="s">
        <v>8</v>
      </c>
      <c r="E107" s="65" t="s">
        <v>87</v>
      </c>
      <c r="F107" s="65"/>
      <c r="G107" s="65"/>
      <c r="H107" s="66">
        <f>H108+H109+H110</f>
        <v>1400</v>
      </c>
      <c r="I107" s="66">
        <f>I108+I109+I110</f>
        <v>1400</v>
      </c>
    </row>
    <row r="108" spans="1:9" s="33" customFormat="1" ht="30">
      <c r="A108" s="67" t="s">
        <v>139</v>
      </c>
      <c r="B108" s="107">
        <v>820</v>
      </c>
      <c r="C108" s="65" t="s">
        <v>19</v>
      </c>
      <c r="D108" s="65" t="s">
        <v>8</v>
      </c>
      <c r="E108" s="65" t="s">
        <v>87</v>
      </c>
      <c r="F108" s="65" t="s">
        <v>134</v>
      </c>
      <c r="G108" s="65"/>
      <c r="H108" s="66">
        <v>1400</v>
      </c>
      <c r="I108" s="66">
        <v>1400</v>
      </c>
    </row>
    <row r="109" spans="1:9" s="33" customFormat="1" ht="30" hidden="1">
      <c r="A109" s="67" t="s">
        <v>142</v>
      </c>
      <c r="B109" s="107">
        <v>820</v>
      </c>
      <c r="C109" s="65" t="s">
        <v>19</v>
      </c>
      <c r="D109" s="65" t="s">
        <v>8</v>
      </c>
      <c r="E109" s="65" t="s">
        <v>87</v>
      </c>
      <c r="F109" s="65" t="s">
        <v>141</v>
      </c>
      <c r="G109" s="65"/>
      <c r="H109" s="66"/>
      <c r="I109" s="66"/>
    </row>
    <row r="110" spans="1:9" s="33" customFormat="1" hidden="1">
      <c r="A110" s="67" t="s">
        <v>136</v>
      </c>
      <c r="B110" s="107">
        <v>820</v>
      </c>
      <c r="C110" s="65" t="s">
        <v>19</v>
      </c>
      <c r="D110" s="65" t="s">
        <v>8</v>
      </c>
      <c r="E110" s="65" t="s">
        <v>87</v>
      </c>
      <c r="F110" s="65" t="s">
        <v>135</v>
      </c>
      <c r="G110" s="65"/>
      <c r="H110" s="66"/>
      <c r="I110" s="66"/>
    </row>
    <row r="111" spans="1:9" s="33" customFormat="1">
      <c r="A111" s="67" t="s">
        <v>100</v>
      </c>
      <c r="B111" s="107">
        <v>820</v>
      </c>
      <c r="C111" s="65" t="s">
        <v>19</v>
      </c>
      <c r="D111" s="65" t="s">
        <v>8</v>
      </c>
      <c r="E111" s="65" t="s">
        <v>124</v>
      </c>
      <c r="F111" s="65"/>
      <c r="G111" s="65"/>
      <c r="H111" s="66">
        <f>H112</f>
        <v>41343.315000000002</v>
      </c>
      <c r="I111" s="66">
        <f>I112</f>
        <v>41343.315000000002</v>
      </c>
    </row>
    <row r="112" spans="1:9" ht="60">
      <c r="A112" s="67" t="s">
        <v>146</v>
      </c>
      <c r="B112" s="107">
        <v>820</v>
      </c>
      <c r="C112" s="65" t="s">
        <v>19</v>
      </c>
      <c r="D112" s="65" t="s">
        <v>8</v>
      </c>
      <c r="E112" s="65" t="s">
        <v>65</v>
      </c>
      <c r="F112" s="65"/>
      <c r="G112" s="65"/>
      <c r="H112" s="66">
        <f>H113</f>
        <v>41343.315000000002</v>
      </c>
      <c r="I112" s="66">
        <f>I113</f>
        <v>41343.315000000002</v>
      </c>
    </row>
    <row r="113" spans="1:9">
      <c r="A113" s="67" t="s">
        <v>100</v>
      </c>
      <c r="B113" s="107">
        <v>820</v>
      </c>
      <c r="C113" s="65" t="s">
        <v>19</v>
      </c>
      <c r="D113" s="65" t="s">
        <v>8</v>
      </c>
      <c r="E113" s="65" t="s">
        <v>65</v>
      </c>
      <c r="F113" s="65" t="s">
        <v>12</v>
      </c>
      <c r="G113" s="65"/>
      <c r="H113" s="66">
        <v>41343.315000000002</v>
      </c>
      <c r="I113" s="66">
        <v>41343.315000000002</v>
      </c>
    </row>
    <row r="114" spans="1:9" hidden="1">
      <c r="A114" s="64" t="s">
        <v>29</v>
      </c>
      <c r="B114" s="107">
        <v>820</v>
      </c>
      <c r="C114" s="65" t="s">
        <v>19</v>
      </c>
      <c r="D114" s="65" t="s">
        <v>9</v>
      </c>
      <c r="E114" s="65"/>
      <c r="F114" s="65"/>
      <c r="G114" s="65"/>
      <c r="H114" s="66">
        <f>H115+H119</f>
        <v>0</v>
      </c>
      <c r="I114" s="66">
        <f>I115+I119</f>
        <v>0</v>
      </c>
    </row>
    <row r="115" spans="1:9" ht="45" hidden="1">
      <c r="A115" s="64" t="s">
        <v>118</v>
      </c>
      <c r="B115" s="107">
        <v>820</v>
      </c>
      <c r="C115" s="65" t="s">
        <v>19</v>
      </c>
      <c r="D115" s="65" t="s">
        <v>9</v>
      </c>
      <c r="E115" s="65" t="s">
        <v>117</v>
      </c>
      <c r="F115" s="65"/>
      <c r="G115" s="65"/>
      <c r="H115" s="66">
        <f>H116</f>
        <v>0</v>
      </c>
      <c r="I115" s="66">
        <f>I116</f>
        <v>0</v>
      </c>
    </row>
    <row r="116" spans="1:9" ht="45" hidden="1">
      <c r="A116" s="64" t="s">
        <v>115</v>
      </c>
      <c r="B116" s="107">
        <v>820</v>
      </c>
      <c r="C116" s="65" t="s">
        <v>19</v>
      </c>
      <c r="D116" s="65" t="s">
        <v>9</v>
      </c>
      <c r="E116" s="65" t="s">
        <v>116</v>
      </c>
      <c r="F116" s="65"/>
      <c r="G116" s="65"/>
      <c r="H116" s="66">
        <f>H117+H118</f>
        <v>0</v>
      </c>
      <c r="I116" s="66">
        <f>I117+I118</f>
        <v>0</v>
      </c>
    </row>
    <row r="117" spans="1:9" s="33" customFormat="1" ht="30" hidden="1">
      <c r="A117" s="67" t="s">
        <v>139</v>
      </c>
      <c r="B117" s="107">
        <v>820</v>
      </c>
      <c r="C117" s="65" t="s">
        <v>19</v>
      </c>
      <c r="D117" s="65" t="s">
        <v>9</v>
      </c>
      <c r="E117" s="65" t="s">
        <v>116</v>
      </c>
      <c r="F117" s="65" t="s">
        <v>134</v>
      </c>
      <c r="G117" s="65"/>
      <c r="H117" s="66"/>
      <c r="I117" s="66"/>
    </row>
    <row r="118" spans="1:9" s="33" customFormat="1" ht="30" hidden="1">
      <c r="A118" s="67" t="s">
        <v>142</v>
      </c>
      <c r="B118" s="107">
        <v>820</v>
      </c>
      <c r="C118" s="65" t="s">
        <v>19</v>
      </c>
      <c r="D118" s="65" t="s">
        <v>9</v>
      </c>
      <c r="E118" s="65" t="s">
        <v>116</v>
      </c>
      <c r="F118" s="65" t="s">
        <v>141</v>
      </c>
      <c r="G118" s="65"/>
      <c r="H118" s="66"/>
      <c r="I118" s="66"/>
    </row>
    <row r="119" spans="1:9" hidden="1">
      <c r="A119" s="64" t="s">
        <v>30</v>
      </c>
      <c r="B119" s="107">
        <v>820</v>
      </c>
      <c r="C119" s="65" t="s">
        <v>19</v>
      </c>
      <c r="D119" s="65" t="s">
        <v>9</v>
      </c>
      <c r="E119" s="65" t="s">
        <v>31</v>
      </c>
      <c r="F119" s="65"/>
      <c r="G119" s="65"/>
      <c r="H119" s="66">
        <f>H120</f>
        <v>0</v>
      </c>
      <c r="I119" s="66">
        <f>I120</f>
        <v>0</v>
      </c>
    </row>
    <row r="120" spans="1:9" hidden="1">
      <c r="A120" s="64" t="s">
        <v>32</v>
      </c>
      <c r="B120" s="107">
        <v>820</v>
      </c>
      <c r="C120" s="65" t="s">
        <v>19</v>
      </c>
      <c r="D120" s="65" t="s">
        <v>9</v>
      </c>
      <c r="E120" s="65" t="s">
        <v>33</v>
      </c>
      <c r="F120" s="65"/>
      <c r="G120" s="65"/>
      <c r="H120" s="66">
        <f>H121+H122</f>
        <v>0</v>
      </c>
      <c r="I120" s="66">
        <f>I121+I122</f>
        <v>0</v>
      </c>
    </row>
    <row r="121" spans="1:9" ht="30" hidden="1">
      <c r="A121" s="67" t="s">
        <v>139</v>
      </c>
      <c r="B121" s="107">
        <v>820</v>
      </c>
      <c r="C121" s="65" t="s">
        <v>19</v>
      </c>
      <c r="D121" s="65" t="s">
        <v>9</v>
      </c>
      <c r="E121" s="65" t="s">
        <v>33</v>
      </c>
      <c r="F121" s="65" t="s">
        <v>134</v>
      </c>
      <c r="G121" s="65"/>
      <c r="H121" s="66"/>
      <c r="I121" s="66"/>
    </row>
    <row r="122" spans="1:9" hidden="1">
      <c r="A122" s="67" t="s">
        <v>136</v>
      </c>
      <c r="B122" s="107">
        <v>820</v>
      </c>
      <c r="C122" s="65" t="s">
        <v>19</v>
      </c>
      <c r="D122" s="65" t="s">
        <v>9</v>
      </c>
      <c r="E122" s="65" t="s">
        <v>33</v>
      </c>
      <c r="F122" s="65" t="s">
        <v>135</v>
      </c>
      <c r="G122" s="65"/>
      <c r="H122" s="66"/>
      <c r="I122" s="66"/>
    </row>
    <row r="123" spans="1:9">
      <c r="A123" s="64" t="s">
        <v>44</v>
      </c>
      <c r="B123" s="107">
        <v>820</v>
      </c>
      <c r="C123" s="69" t="s">
        <v>19</v>
      </c>
      <c r="D123" s="69" t="s">
        <v>14</v>
      </c>
      <c r="E123" s="65"/>
      <c r="F123" s="73"/>
      <c r="G123" s="73"/>
      <c r="H123" s="66">
        <f>H124+H129</f>
        <v>78845.499000000011</v>
      </c>
      <c r="I123" s="66">
        <f>I124+I129</f>
        <v>74297.903000000006</v>
      </c>
    </row>
    <row r="124" spans="1:9" ht="30" hidden="1">
      <c r="A124" s="67" t="s">
        <v>88</v>
      </c>
      <c r="B124" s="107">
        <v>820</v>
      </c>
      <c r="C124" s="65" t="s">
        <v>19</v>
      </c>
      <c r="D124" s="65" t="s">
        <v>14</v>
      </c>
      <c r="E124" s="65" t="s">
        <v>84</v>
      </c>
      <c r="F124" s="65"/>
      <c r="G124" s="65"/>
      <c r="H124" s="68">
        <f>H125</f>
        <v>0</v>
      </c>
      <c r="I124" s="68">
        <f>I125</f>
        <v>0</v>
      </c>
    </row>
    <row r="125" spans="1:9" hidden="1">
      <c r="A125" s="67" t="s">
        <v>113</v>
      </c>
      <c r="B125" s="107">
        <v>820</v>
      </c>
      <c r="C125" s="65" t="s">
        <v>19</v>
      </c>
      <c r="D125" s="65" t="s">
        <v>14</v>
      </c>
      <c r="E125" s="65" t="s">
        <v>112</v>
      </c>
      <c r="F125" s="65"/>
      <c r="G125" s="65"/>
      <c r="H125" s="68">
        <f>H126+H127+H128</f>
        <v>0</v>
      </c>
      <c r="I125" s="68">
        <f>I126+I127+I128</f>
        <v>0</v>
      </c>
    </row>
    <row r="126" spans="1:9" ht="30" hidden="1">
      <c r="A126" s="67" t="s">
        <v>139</v>
      </c>
      <c r="B126" s="107">
        <v>820</v>
      </c>
      <c r="C126" s="65" t="s">
        <v>19</v>
      </c>
      <c r="D126" s="65" t="s">
        <v>14</v>
      </c>
      <c r="E126" s="65" t="s">
        <v>112</v>
      </c>
      <c r="F126" s="65" t="s">
        <v>134</v>
      </c>
      <c r="G126" s="65"/>
      <c r="H126" s="68"/>
      <c r="I126" s="68"/>
    </row>
    <row r="127" spans="1:9" ht="30" hidden="1">
      <c r="A127" s="67" t="s">
        <v>142</v>
      </c>
      <c r="B127" s="107">
        <v>820</v>
      </c>
      <c r="C127" s="65" t="s">
        <v>19</v>
      </c>
      <c r="D127" s="65" t="s">
        <v>14</v>
      </c>
      <c r="E127" s="65" t="s">
        <v>112</v>
      </c>
      <c r="F127" s="65" t="s">
        <v>141</v>
      </c>
      <c r="G127" s="65"/>
      <c r="H127" s="68"/>
      <c r="I127" s="68"/>
    </row>
    <row r="128" spans="1:9" hidden="1">
      <c r="A128" s="67" t="s">
        <v>136</v>
      </c>
      <c r="B128" s="107">
        <v>820</v>
      </c>
      <c r="C128" s="65" t="s">
        <v>19</v>
      </c>
      <c r="D128" s="65" t="s">
        <v>14</v>
      </c>
      <c r="E128" s="65" t="s">
        <v>112</v>
      </c>
      <c r="F128" s="65" t="s">
        <v>135</v>
      </c>
      <c r="G128" s="65"/>
      <c r="H128" s="68"/>
      <c r="I128" s="68"/>
    </row>
    <row r="129" spans="1:9">
      <c r="A129" s="64" t="s">
        <v>44</v>
      </c>
      <c r="B129" s="107">
        <v>820</v>
      </c>
      <c r="C129" s="65" t="s">
        <v>19</v>
      </c>
      <c r="D129" s="65" t="s">
        <v>14</v>
      </c>
      <c r="E129" s="65" t="s">
        <v>45</v>
      </c>
      <c r="F129" s="69"/>
      <c r="G129" s="69"/>
      <c r="H129" s="66">
        <f>H130+H132+H134+H136+H138</f>
        <v>78845.499000000011</v>
      </c>
      <c r="I129" s="66">
        <f>I130+I132+I134+I136+I138</f>
        <v>74297.903000000006</v>
      </c>
    </row>
    <row r="130" spans="1:9">
      <c r="A130" s="64" t="s">
        <v>46</v>
      </c>
      <c r="B130" s="107">
        <v>820</v>
      </c>
      <c r="C130" s="65" t="s">
        <v>19</v>
      </c>
      <c r="D130" s="65" t="s">
        <v>14</v>
      </c>
      <c r="E130" s="65" t="s">
        <v>47</v>
      </c>
      <c r="F130" s="69"/>
      <c r="G130" s="69"/>
      <c r="H130" s="66">
        <f>H131</f>
        <v>25247.008000000002</v>
      </c>
      <c r="I130" s="66">
        <f>I131</f>
        <v>27719.253000000001</v>
      </c>
    </row>
    <row r="131" spans="1:9" ht="30">
      <c r="A131" s="67" t="s">
        <v>139</v>
      </c>
      <c r="B131" s="107">
        <v>820</v>
      </c>
      <c r="C131" s="65" t="s">
        <v>19</v>
      </c>
      <c r="D131" s="65" t="s">
        <v>14</v>
      </c>
      <c r="E131" s="65" t="s">
        <v>47</v>
      </c>
      <c r="F131" s="69" t="s">
        <v>134</v>
      </c>
      <c r="G131" s="69"/>
      <c r="H131" s="66">
        <f>20001.986+5245.022</f>
        <v>25247.008000000002</v>
      </c>
      <c r="I131" s="66">
        <f>22474.231+5245.022</f>
        <v>27719.253000000001</v>
      </c>
    </row>
    <row r="132" spans="1:9" ht="45">
      <c r="A132" s="67" t="s">
        <v>64</v>
      </c>
      <c r="B132" s="107">
        <v>820</v>
      </c>
      <c r="C132" s="65" t="s">
        <v>19</v>
      </c>
      <c r="D132" s="65" t="s">
        <v>14</v>
      </c>
      <c r="E132" s="65" t="s">
        <v>48</v>
      </c>
      <c r="F132" s="69"/>
      <c r="G132" s="69"/>
      <c r="H132" s="66">
        <f>H133</f>
        <v>10549.47</v>
      </c>
      <c r="I132" s="66">
        <f>I133</f>
        <v>10549.47</v>
      </c>
    </row>
    <row r="133" spans="1:9" ht="30">
      <c r="A133" s="67" t="s">
        <v>139</v>
      </c>
      <c r="B133" s="107">
        <v>820</v>
      </c>
      <c r="C133" s="65" t="s">
        <v>19</v>
      </c>
      <c r="D133" s="65" t="s">
        <v>14</v>
      </c>
      <c r="E133" s="65" t="s">
        <v>48</v>
      </c>
      <c r="F133" s="69" t="s">
        <v>134</v>
      </c>
      <c r="G133" s="69"/>
      <c r="H133" s="66">
        <v>10549.47</v>
      </c>
      <c r="I133" s="66">
        <v>10549.47</v>
      </c>
    </row>
    <row r="134" spans="1:9">
      <c r="A134" s="64" t="s">
        <v>49</v>
      </c>
      <c r="B134" s="107">
        <v>820</v>
      </c>
      <c r="C134" s="69" t="s">
        <v>19</v>
      </c>
      <c r="D134" s="69" t="s">
        <v>14</v>
      </c>
      <c r="E134" s="65" t="s">
        <v>50</v>
      </c>
      <c r="F134" s="69"/>
      <c r="G134" s="69"/>
      <c r="H134" s="66">
        <f>H135</f>
        <v>6695.5</v>
      </c>
      <c r="I134" s="66">
        <f>I135</f>
        <v>6695.5</v>
      </c>
    </row>
    <row r="135" spans="1:9" ht="30">
      <c r="A135" s="67" t="s">
        <v>139</v>
      </c>
      <c r="B135" s="107">
        <v>820</v>
      </c>
      <c r="C135" s="65" t="s">
        <v>19</v>
      </c>
      <c r="D135" s="65" t="s">
        <v>14</v>
      </c>
      <c r="E135" s="65" t="s">
        <v>50</v>
      </c>
      <c r="F135" s="69" t="s">
        <v>134</v>
      </c>
      <c r="G135" s="69"/>
      <c r="H135" s="66">
        <v>6695.5</v>
      </c>
      <c r="I135" s="66">
        <v>6695.5</v>
      </c>
    </row>
    <row r="136" spans="1:9">
      <c r="A136" s="64" t="s">
        <v>51</v>
      </c>
      <c r="B136" s="107">
        <v>820</v>
      </c>
      <c r="C136" s="69" t="s">
        <v>19</v>
      </c>
      <c r="D136" s="69" t="s">
        <v>14</v>
      </c>
      <c r="E136" s="65" t="s">
        <v>52</v>
      </c>
      <c r="F136" s="69"/>
      <c r="G136" s="69"/>
      <c r="H136" s="66">
        <f>H137</f>
        <v>140</v>
      </c>
      <c r="I136" s="66">
        <f>I137</f>
        <v>140</v>
      </c>
    </row>
    <row r="137" spans="1:9" ht="30">
      <c r="A137" s="67" t="s">
        <v>139</v>
      </c>
      <c r="B137" s="107">
        <v>820</v>
      </c>
      <c r="C137" s="69" t="s">
        <v>19</v>
      </c>
      <c r="D137" s="69" t="s">
        <v>14</v>
      </c>
      <c r="E137" s="65" t="s">
        <v>52</v>
      </c>
      <c r="F137" s="69" t="s">
        <v>134</v>
      </c>
      <c r="G137" s="69"/>
      <c r="H137" s="66">
        <v>140</v>
      </c>
      <c r="I137" s="66">
        <v>140</v>
      </c>
    </row>
    <row r="138" spans="1:9" ht="30">
      <c r="A138" s="67" t="s">
        <v>53</v>
      </c>
      <c r="B138" s="107">
        <v>820</v>
      </c>
      <c r="C138" s="69" t="s">
        <v>19</v>
      </c>
      <c r="D138" s="69" t="s">
        <v>14</v>
      </c>
      <c r="E138" s="65" t="s">
        <v>54</v>
      </c>
      <c r="F138" s="69"/>
      <c r="G138" s="69"/>
      <c r="H138" s="66">
        <f>H139+H140</f>
        <v>36213.521000000001</v>
      </c>
      <c r="I138" s="66">
        <f>I139+I140</f>
        <v>29193.680000000008</v>
      </c>
    </row>
    <row r="139" spans="1:9" ht="30">
      <c r="A139" s="67" t="s">
        <v>139</v>
      </c>
      <c r="B139" s="107">
        <v>820</v>
      </c>
      <c r="C139" s="69" t="s">
        <v>19</v>
      </c>
      <c r="D139" s="69" t="s">
        <v>14</v>
      </c>
      <c r="E139" s="73">
        <v>6000500</v>
      </c>
      <c r="F139" s="73">
        <v>200</v>
      </c>
      <c r="G139" s="73"/>
      <c r="H139" s="66">
        <f>10589.892+33199.477-1975.412-6715.436+1115</f>
        <v>36213.521000000001</v>
      </c>
      <c r="I139" s="66">
        <f>10613.917+33643.468-1975.412-14203.293+1115</f>
        <v>29193.680000000008</v>
      </c>
    </row>
    <row r="140" spans="1:9" hidden="1">
      <c r="A140" s="67" t="s">
        <v>136</v>
      </c>
      <c r="B140" s="107">
        <v>820</v>
      </c>
      <c r="C140" s="69" t="s">
        <v>19</v>
      </c>
      <c r="D140" s="69" t="s">
        <v>14</v>
      </c>
      <c r="E140" s="73">
        <v>6000500</v>
      </c>
      <c r="F140" s="73">
        <v>800</v>
      </c>
      <c r="G140" s="73"/>
      <c r="H140" s="66"/>
      <c r="I140" s="66"/>
    </row>
    <row r="141" spans="1:9" ht="30" hidden="1">
      <c r="A141" s="64" t="s">
        <v>104</v>
      </c>
      <c r="B141" s="107">
        <v>820</v>
      </c>
      <c r="C141" s="65" t="s">
        <v>19</v>
      </c>
      <c r="D141" s="65" t="s">
        <v>19</v>
      </c>
      <c r="E141" s="65"/>
      <c r="F141" s="65"/>
      <c r="G141" s="65"/>
      <c r="H141" s="66">
        <f>H142</f>
        <v>0</v>
      </c>
      <c r="I141" s="66">
        <f>I142</f>
        <v>0</v>
      </c>
    </row>
    <row r="142" spans="1:9" ht="30" hidden="1">
      <c r="A142" s="67" t="s">
        <v>88</v>
      </c>
      <c r="B142" s="107">
        <v>820</v>
      </c>
      <c r="C142" s="65" t="s">
        <v>19</v>
      </c>
      <c r="D142" s="65" t="s">
        <v>19</v>
      </c>
      <c r="E142" s="65" t="s">
        <v>84</v>
      </c>
      <c r="F142" s="65"/>
      <c r="G142" s="65"/>
      <c r="H142" s="68">
        <f>H143</f>
        <v>0</v>
      </c>
      <c r="I142" s="68">
        <f>I143</f>
        <v>0</v>
      </c>
    </row>
    <row r="143" spans="1:9" hidden="1">
      <c r="A143" s="67" t="s">
        <v>113</v>
      </c>
      <c r="B143" s="107">
        <v>820</v>
      </c>
      <c r="C143" s="65" t="s">
        <v>19</v>
      </c>
      <c r="D143" s="65" t="s">
        <v>19</v>
      </c>
      <c r="E143" s="65" t="s">
        <v>112</v>
      </c>
      <c r="F143" s="65"/>
      <c r="G143" s="65"/>
      <c r="H143" s="68">
        <f>H144+H145+H146+H147</f>
        <v>0</v>
      </c>
      <c r="I143" s="68">
        <f>I144+I145+I146+I147</f>
        <v>0</v>
      </c>
    </row>
    <row r="144" spans="1:9" ht="30" hidden="1">
      <c r="A144" s="67" t="s">
        <v>139</v>
      </c>
      <c r="B144" s="107">
        <v>820</v>
      </c>
      <c r="C144" s="65" t="s">
        <v>19</v>
      </c>
      <c r="D144" s="65" t="s">
        <v>19</v>
      </c>
      <c r="E144" s="65" t="s">
        <v>112</v>
      </c>
      <c r="F144" s="65" t="s">
        <v>134</v>
      </c>
      <c r="G144" s="65"/>
      <c r="H144" s="68"/>
      <c r="I144" s="68"/>
    </row>
    <row r="145" spans="1:9" ht="30" hidden="1">
      <c r="A145" s="67" t="s">
        <v>142</v>
      </c>
      <c r="B145" s="107">
        <v>820</v>
      </c>
      <c r="C145" s="65" t="s">
        <v>19</v>
      </c>
      <c r="D145" s="65" t="s">
        <v>19</v>
      </c>
      <c r="E145" s="65" t="s">
        <v>112</v>
      </c>
      <c r="F145" s="65" t="s">
        <v>141</v>
      </c>
      <c r="G145" s="65"/>
      <c r="H145" s="68"/>
      <c r="I145" s="68"/>
    </row>
    <row r="146" spans="1:9" ht="30" hidden="1">
      <c r="A146" s="67" t="s">
        <v>150</v>
      </c>
      <c r="B146" s="107">
        <v>820</v>
      </c>
      <c r="C146" s="65" t="s">
        <v>19</v>
      </c>
      <c r="D146" s="65" t="s">
        <v>19</v>
      </c>
      <c r="E146" s="65" t="s">
        <v>112</v>
      </c>
      <c r="F146" s="65" t="s">
        <v>143</v>
      </c>
      <c r="G146" s="65"/>
      <c r="H146" s="68"/>
      <c r="I146" s="68"/>
    </row>
    <row r="147" spans="1:9" hidden="1">
      <c r="A147" s="67" t="s">
        <v>136</v>
      </c>
      <c r="B147" s="107">
        <v>820</v>
      </c>
      <c r="C147" s="65" t="s">
        <v>19</v>
      </c>
      <c r="D147" s="65" t="s">
        <v>19</v>
      </c>
      <c r="E147" s="65" t="s">
        <v>112</v>
      </c>
      <c r="F147" s="65" t="s">
        <v>135</v>
      </c>
      <c r="G147" s="65"/>
      <c r="H147" s="68"/>
      <c r="I147" s="68"/>
    </row>
    <row r="148" spans="1:9" hidden="1">
      <c r="A148" s="67" t="s">
        <v>27</v>
      </c>
      <c r="B148" s="107">
        <v>820</v>
      </c>
      <c r="C148" s="65" t="s">
        <v>19</v>
      </c>
      <c r="D148" s="65"/>
      <c r="E148" s="65"/>
      <c r="F148" s="65"/>
      <c r="G148" s="65" t="s">
        <v>55</v>
      </c>
      <c r="H148" s="66">
        <f>H149+H155+H160</f>
        <v>0</v>
      </c>
      <c r="I148" s="66">
        <f>I149+I155+I160</f>
        <v>0</v>
      </c>
    </row>
    <row r="149" spans="1:9" s="33" customFormat="1" hidden="1">
      <c r="A149" s="64" t="s">
        <v>28</v>
      </c>
      <c r="B149" s="107">
        <v>820</v>
      </c>
      <c r="C149" s="65" t="s">
        <v>19</v>
      </c>
      <c r="D149" s="65" t="s">
        <v>8</v>
      </c>
      <c r="E149" s="62"/>
      <c r="F149" s="62"/>
      <c r="G149" s="65" t="s">
        <v>55</v>
      </c>
      <c r="H149" s="66">
        <f>H150</f>
        <v>0</v>
      </c>
      <c r="I149" s="66">
        <f>I150</f>
        <v>0</v>
      </c>
    </row>
    <row r="150" spans="1:9" s="33" customFormat="1" hidden="1">
      <c r="A150" s="67" t="s">
        <v>151</v>
      </c>
      <c r="B150" s="107">
        <v>820</v>
      </c>
      <c r="C150" s="65" t="s">
        <v>19</v>
      </c>
      <c r="D150" s="65" t="s">
        <v>8</v>
      </c>
      <c r="E150" s="65" t="s">
        <v>119</v>
      </c>
      <c r="F150" s="65"/>
      <c r="G150" s="65" t="s">
        <v>55</v>
      </c>
      <c r="H150" s="66">
        <f>H151</f>
        <v>0</v>
      </c>
      <c r="I150" s="66">
        <f>I151</f>
        <v>0</v>
      </c>
    </row>
    <row r="151" spans="1:9" s="33" customFormat="1" hidden="1">
      <c r="A151" s="70" t="s">
        <v>86</v>
      </c>
      <c r="B151" s="107">
        <v>820</v>
      </c>
      <c r="C151" s="65" t="s">
        <v>19</v>
      </c>
      <c r="D151" s="65" t="s">
        <v>8</v>
      </c>
      <c r="E151" s="65" t="s">
        <v>87</v>
      </c>
      <c r="F151" s="65"/>
      <c r="G151" s="65" t="s">
        <v>55</v>
      </c>
      <c r="H151" s="66">
        <f>H152+H153+H154</f>
        <v>0</v>
      </c>
      <c r="I151" s="66">
        <f>I152+I153+I154</f>
        <v>0</v>
      </c>
    </row>
    <row r="152" spans="1:9" s="33" customFormat="1" ht="30" hidden="1">
      <c r="A152" s="67" t="s">
        <v>139</v>
      </c>
      <c r="B152" s="107">
        <v>820</v>
      </c>
      <c r="C152" s="65" t="s">
        <v>19</v>
      </c>
      <c r="D152" s="65" t="s">
        <v>8</v>
      </c>
      <c r="E152" s="65" t="s">
        <v>87</v>
      </c>
      <c r="F152" s="65" t="s">
        <v>134</v>
      </c>
      <c r="G152" s="65" t="s">
        <v>55</v>
      </c>
      <c r="H152" s="66"/>
      <c r="I152" s="66"/>
    </row>
    <row r="153" spans="1:9" s="33" customFormat="1" ht="30" hidden="1">
      <c r="A153" s="67" t="s">
        <v>142</v>
      </c>
      <c r="B153" s="107">
        <v>820</v>
      </c>
      <c r="C153" s="65" t="s">
        <v>19</v>
      </c>
      <c r="D153" s="65" t="s">
        <v>8</v>
      </c>
      <c r="E153" s="65" t="s">
        <v>87</v>
      </c>
      <c r="F153" s="65" t="s">
        <v>141</v>
      </c>
      <c r="G153" s="65" t="s">
        <v>55</v>
      </c>
      <c r="H153" s="66"/>
      <c r="I153" s="66"/>
    </row>
    <row r="154" spans="1:9" s="33" customFormat="1" hidden="1">
      <c r="A154" s="67" t="s">
        <v>136</v>
      </c>
      <c r="B154" s="107">
        <v>820</v>
      </c>
      <c r="C154" s="65" t="s">
        <v>19</v>
      </c>
      <c r="D154" s="65" t="s">
        <v>8</v>
      </c>
      <c r="E154" s="65" t="s">
        <v>87</v>
      </c>
      <c r="F154" s="65" t="s">
        <v>135</v>
      </c>
      <c r="G154" s="65" t="s">
        <v>55</v>
      </c>
      <c r="H154" s="66"/>
      <c r="I154" s="66"/>
    </row>
    <row r="155" spans="1:9" s="33" customFormat="1" hidden="1">
      <c r="A155" s="64" t="s">
        <v>29</v>
      </c>
      <c r="B155" s="107">
        <v>820</v>
      </c>
      <c r="C155" s="65" t="s">
        <v>19</v>
      </c>
      <c r="D155" s="65" t="s">
        <v>9</v>
      </c>
      <c r="E155" s="65"/>
      <c r="F155" s="62"/>
      <c r="G155" s="65"/>
      <c r="H155" s="66">
        <f>H156</f>
        <v>0</v>
      </c>
      <c r="I155" s="66">
        <f>I156</f>
        <v>0</v>
      </c>
    </row>
    <row r="156" spans="1:9" hidden="1">
      <c r="A156" s="64" t="s">
        <v>30</v>
      </c>
      <c r="B156" s="107">
        <v>820</v>
      </c>
      <c r="C156" s="65" t="s">
        <v>19</v>
      </c>
      <c r="D156" s="65" t="s">
        <v>9</v>
      </c>
      <c r="E156" s="65" t="s">
        <v>31</v>
      </c>
      <c r="F156" s="65"/>
      <c r="G156" s="65" t="s">
        <v>55</v>
      </c>
      <c r="H156" s="66">
        <f>H157</f>
        <v>0</v>
      </c>
      <c r="I156" s="66">
        <f>I157</f>
        <v>0</v>
      </c>
    </row>
    <row r="157" spans="1:9" hidden="1">
      <c r="A157" s="64" t="s">
        <v>32</v>
      </c>
      <c r="B157" s="107">
        <v>820</v>
      </c>
      <c r="C157" s="65" t="s">
        <v>19</v>
      </c>
      <c r="D157" s="65" t="s">
        <v>9</v>
      </c>
      <c r="E157" s="65" t="s">
        <v>33</v>
      </c>
      <c r="F157" s="65"/>
      <c r="G157" s="65" t="s">
        <v>55</v>
      </c>
      <c r="H157" s="66">
        <f>H158+H159</f>
        <v>0</v>
      </c>
      <c r="I157" s="66">
        <f>I158+I159</f>
        <v>0</v>
      </c>
    </row>
    <row r="158" spans="1:9" ht="30" hidden="1">
      <c r="A158" s="67" t="s">
        <v>139</v>
      </c>
      <c r="B158" s="107">
        <v>820</v>
      </c>
      <c r="C158" s="65" t="s">
        <v>19</v>
      </c>
      <c r="D158" s="65" t="s">
        <v>9</v>
      </c>
      <c r="E158" s="65" t="s">
        <v>33</v>
      </c>
      <c r="F158" s="65" t="s">
        <v>134</v>
      </c>
      <c r="G158" s="65" t="s">
        <v>55</v>
      </c>
      <c r="H158" s="66"/>
      <c r="I158" s="66"/>
    </row>
    <row r="159" spans="1:9" hidden="1">
      <c r="A159" s="67" t="s">
        <v>136</v>
      </c>
      <c r="B159" s="107">
        <v>820</v>
      </c>
      <c r="C159" s="65" t="s">
        <v>19</v>
      </c>
      <c r="D159" s="65" t="s">
        <v>9</v>
      </c>
      <c r="E159" s="65" t="s">
        <v>33</v>
      </c>
      <c r="F159" s="65" t="s">
        <v>135</v>
      </c>
      <c r="G159" s="65" t="s">
        <v>55</v>
      </c>
      <c r="H159" s="66"/>
      <c r="I159" s="66"/>
    </row>
    <row r="160" spans="1:9" hidden="1">
      <c r="A160" s="64" t="s">
        <v>44</v>
      </c>
      <c r="B160" s="107">
        <v>820</v>
      </c>
      <c r="C160" s="69" t="s">
        <v>19</v>
      </c>
      <c r="D160" s="69" t="s">
        <v>14</v>
      </c>
      <c r="E160" s="65"/>
      <c r="F160" s="73"/>
      <c r="G160" s="65" t="s">
        <v>55</v>
      </c>
      <c r="H160" s="66">
        <f>H161</f>
        <v>0</v>
      </c>
      <c r="I160" s="66">
        <f>I161</f>
        <v>0</v>
      </c>
    </row>
    <row r="161" spans="1:9" hidden="1">
      <c r="A161" s="64" t="s">
        <v>44</v>
      </c>
      <c r="B161" s="107">
        <v>820</v>
      </c>
      <c r="C161" s="65" t="s">
        <v>19</v>
      </c>
      <c r="D161" s="65" t="s">
        <v>14</v>
      </c>
      <c r="E161" s="65" t="s">
        <v>45</v>
      </c>
      <c r="F161" s="69"/>
      <c r="G161" s="65" t="s">
        <v>55</v>
      </c>
      <c r="H161" s="66">
        <f>H162+H164</f>
        <v>0</v>
      </c>
      <c r="I161" s="66">
        <f>I162+I164</f>
        <v>0</v>
      </c>
    </row>
    <row r="162" spans="1:9" hidden="1">
      <c r="A162" s="64" t="s">
        <v>46</v>
      </c>
      <c r="B162" s="107">
        <v>820</v>
      </c>
      <c r="C162" s="65" t="s">
        <v>19</v>
      </c>
      <c r="D162" s="65" t="s">
        <v>14</v>
      </c>
      <c r="E162" s="65" t="s">
        <v>47</v>
      </c>
      <c r="F162" s="69"/>
      <c r="G162" s="65" t="s">
        <v>55</v>
      </c>
      <c r="H162" s="66">
        <f>H163</f>
        <v>0</v>
      </c>
      <c r="I162" s="66">
        <f>I163</f>
        <v>0</v>
      </c>
    </row>
    <row r="163" spans="1:9" ht="30" hidden="1">
      <c r="A163" s="67" t="s">
        <v>139</v>
      </c>
      <c r="B163" s="107">
        <v>820</v>
      </c>
      <c r="C163" s="65" t="s">
        <v>19</v>
      </c>
      <c r="D163" s="65" t="s">
        <v>14</v>
      </c>
      <c r="E163" s="65" t="s">
        <v>47</v>
      </c>
      <c r="F163" s="69" t="s">
        <v>134</v>
      </c>
      <c r="G163" s="65" t="s">
        <v>55</v>
      </c>
      <c r="H163" s="66"/>
      <c r="I163" s="66"/>
    </row>
    <row r="164" spans="1:9" ht="30" hidden="1">
      <c r="A164" s="67" t="s">
        <v>53</v>
      </c>
      <c r="B164" s="107">
        <v>820</v>
      </c>
      <c r="C164" s="69" t="s">
        <v>19</v>
      </c>
      <c r="D164" s="69" t="s">
        <v>14</v>
      </c>
      <c r="E164" s="65" t="s">
        <v>54</v>
      </c>
      <c r="F164" s="69"/>
      <c r="G164" s="65" t="s">
        <v>55</v>
      </c>
      <c r="H164" s="66">
        <f>H165+H166</f>
        <v>0</v>
      </c>
      <c r="I164" s="66">
        <f>I165+I166</f>
        <v>0</v>
      </c>
    </row>
    <row r="165" spans="1:9" ht="30" hidden="1">
      <c r="A165" s="67" t="s">
        <v>139</v>
      </c>
      <c r="B165" s="107">
        <v>820</v>
      </c>
      <c r="C165" s="69" t="s">
        <v>19</v>
      </c>
      <c r="D165" s="69" t="s">
        <v>14</v>
      </c>
      <c r="E165" s="73">
        <v>6000500</v>
      </c>
      <c r="F165" s="73">
        <v>200</v>
      </c>
      <c r="G165" s="65" t="s">
        <v>55</v>
      </c>
      <c r="H165" s="66"/>
      <c r="I165" s="66"/>
    </row>
    <row r="166" spans="1:9" hidden="1">
      <c r="A166" s="67" t="s">
        <v>136</v>
      </c>
      <c r="B166" s="107">
        <v>820</v>
      </c>
      <c r="C166" s="69" t="s">
        <v>19</v>
      </c>
      <c r="D166" s="69" t="s">
        <v>14</v>
      </c>
      <c r="E166" s="73">
        <v>6000500</v>
      </c>
      <c r="F166" s="73">
        <v>800</v>
      </c>
      <c r="G166" s="65" t="s">
        <v>55</v>
      </c>
      <c r="H166" s="66"/>
      <c r="I166" s="66"/>
    </row>
    <row r="167" spans="1:9" hidden="1">
      <c r="A167" s="72" t="s">
        <v>76</v>
      </c>
      <c r="B167" s="109">
        <v>820</v>
      </c>
      <c r="C167" s="62" t="s">
        <v>77</v>
      </c>
      <c r="D167" s="62"/>
      <c r="E167" s="62"/>
      <c r="F167" s="62"/>
      <c r="G167" s="73"/>
      <c r="H167" s="63">
        <f>H168</f>
        <v>0</v>
      </c>
      <c r="I167" s="63">
        <f>I168</f>
        <v>0</v>
      </c>
    </row>
    <row r="168" spans="1:9" ht="30" hidden="1">
      <c r="A168" s="67" t="s">
        <v>78</v>
      </c>
      <c r="B168" s="107">
        <v>820</v>
      </c>
      <c r="C168" s="65" t="s">
        <v>77</v>
      </c>
      <c r="D168" s="65" t="s">
        <v>14</v>
      </c>
      <c r="E168" s="65"/>
      <c r="F168" s="65"/>
      <c r="G168" s="73"/>
      <c r="H168" s="66">
        <f t="shared" ref="H168:I170" si="5">H169</f>
        <v>0</v>
      </c>
      <c r="I168" s="66">
        <f t="shared" si="5"/>
        <v>0</v>
      </c>
    </row>
    <row r="169" spans="1:9" hidden="1">
      <c r="A169" s="67" t="s">
        <v>79</v>
      </c>
      <c r="B169" s="107">
        <v>820</v>
      </c>
      <c r="C169" s="65" t="s">
        <v>77</v>
      </c>
      <c r="D169" s="65" t="s">
        <v>14</v>
      </c>
      <c r="E169" s="65" t="s">
        <v>80</v>
      </c>
      <c r="F169" s="65"/>
      <c r="G169" s="73"/>
      <c r="H169" s="66">
        <f t="shared" si="5"/>
        <v>0</v>
      </c>
      <c r="I169" s="66">
        <f t="shared" si="5"/>
        <v>0</v>
      </c>
    </row>
    <row r="170" spans="1:9" ht="31.5" hidden="1">
      <c r="A170" s="74" t="s">
        <v>81</v>
      </c>
      <c r="B170" s="114">
        <v>820</v>
      </c>
      <c r="C170" s="65" t="s">
        <v>77</v>
      </c>
      <c r="D170" s="65" t="s">
        <v>14</v>
      </c>
      <c r="E170" s="65" t="s">
        <v>82</v>
      </c>
      <c r="F170" s="65"/>
      <c r="G170" s="73"/>
      <c r="H170" s="66">
        <f t="shared" si="5"/>
        <v>0</v>
      </c>
      <c r="I170" s="66">
        <f t="shared" si="5"/>
        <v>0</v>
      </c>
    </row>
    <row r="171" spans="1:9" ht="30" hidden="1">
      <c r="A171" s="67" t="s">
        <v>139</v>
      </c>
      <c r="B171" s="107">
        <v>820</v>
      </c>
      <c r="C171" s="65" t="s">
        <v>77</v>
      </c>
      <c r="D171" s="65" t="s">
        <v>14</v>
      </c>
      <c r="E171" s="65" t="s">
        <v>82</v>
      </c>
      <c r="F171" s="65" t="s">
        <v>134</v>
      </c>
      <c r="G171" s="73"/>
      <c r="H171" s="66"/>
      <c r="I171" s="66"/>
    </row>
    <row r="172" spans="1:9" hidden="1">
      <c r="A172" s="72" t="s">
        <v>92</v>
      </c>
      <c r="B172" s="109">
        <v>820</v>
      </c>
      <c r="C172" s="75" t="s">
        <v>94</v>
      </c>
      <c r="D172" s="75"/>
      <c r="E172" s="110"/>
      <c r="F172" s="110"/>
      <c r="G172" s="110"/>
      <c r="H172" s="115">
        <f t="shared" ref="H172:I174" si="6">H173</f>
        <v>0</v>
      </c>
      <c r="I172" s="115">
        <f t="shared" si="6"/>
        <v>0</v>
      </c>
    </row>
    <row r="173" spans="1:9" ht="30" hidden="1">
      <c r="A173" s="67" t="s">
        <v>93</v>
      </c>
      <c r="B173" s="107">
        <v>820</v>
      </c>
      <c r="C173" s="69" t="s">
        <v>94</v>
      </c>
      <c r="D173" s="69" t="s">
        <v>19</v>
      </c>
      <c r="E173" s="73"/>
      <c r="F173" s="73"/>
      <c r="G173" s="73"/>
      <c r="H173" s="116">
        <f t="shared" si="6"/>
        <v>0</v>
      </c>
      <c r="I173" s="116">
        <f t="shared" si="6"/>
        <v>0</v>
      </c>
    </row>
    <row r="174" spans="1:9" ht="45" hidden="1">
      <c r="A174" s="67" t="s">
        <v>157</v>
      </c>
      <c r="B174" s="107">
        <v>820</v>
      </c>
      <c r="C174" s="69" t="s">
        <v>94</v>
      </c>
      <c r="D174" s="69" t="s">
        <v>19</v>
      </c>
      <c r="E174" s="73">
        <v>5229910</v>
      </c>
      <c r="F174" s="73"/>
      <c r="G174" s="73"/>
      <c r="H174" s="116">
        <f t="shared" si="6"/>
        <v>0</v>
      </c>
      <c r="I174" s="116">
        <f t="shared" si="6"/>
        <v>0</v>
      </c>
    </row>
    <row r="175" spans="1:9" ht="30" hidden="1">
      <c r="A175" s="67" t="s">
        <v>139</v>
      </c>
      <c r="B175" s="107">
        <v>820</v>
      </c>
      <c r="C175" s="69" t="s">
        <v>94</v>
      </c>
      <c r="D175" s="69" t="s">
        <v>19</v>
      </c>
      <c r="E175" s="73">
        <v>5229910</v>
      </c>
      <c r="F175" s="65" t="s">
        <v>134</v>
      </c>
      <c r="G175" s="73"/>
      <c r="H175" s="116"/>
      <c r="I175" s="116"/>
    </row>
    <row r="176" spans="1:9" s="33" customFormat="1" ht="28.5">
      <c r="A176" s="61" t="s">
        <v>34</v>
      </c>
      <c r="B176" s="109">
        <v>820</v>
      </c>
      <c r="C176" s="62" t="s">
        <v>35</v>
      </c>
      <c r="D176" s="62"/>
      <c r="E176" s="62"/>
      <c r="F176" s="62"/>
      <c r="G176" s="62"/>
      <c r="H176" s="63">
        <f>H177</f>
        <v>69043.861999999994</v>
      </c>
      <c r="I176" s="63">
        <f>I177</f>
        <v>69687.255999999994</v>
      </c>
    </row>
    <row r="177" spans="1:9">
      <c r="A177" s="64" t="s">
        <v>36</v>
      </c>
      <c r="B177" s="107">
        <v>820</v>
      </c>
      <c r="C177" s="65" t="s">
        <v>35</v>
      </c>
      <c r="D177" s="65" t="s">
        <v>8</v>
      </c>
      <c r="E177" s="65"/>
      <c r="F177" s="65"/>
      <c r="G177" s="65"/>
      <c r="H177" s="66">
        <f>H178+H181</f>
        <v>69043.861999999994</v>
      </c>
      <c r="I177" s="66">
        <f>I178+I181</f>
        <v>69687.255999999994</v>
      </c>
    </row>
    <row r="178" spans="1:9" ht="30" hidden="1">
      <c r="A178" s="67" t="s">
        <v>152</v>
      </c>
      <c r="B178" s="107">
        <v>820</v>
      </c>
      <c r="C178" s="65" t="s">
        <v>35</v>
      </c>
      <c r="D178" s="65" t="s">
        <v>8</v>
      </c>
      <c r="E178" s="65" t="s">
        <v>121</v>
      </c>
      <c r="F178" s="65"/>
      <c r="G178" s="65"/>
      <c r="H178" s="66">
        <f>H179</f>
        <v>0</v>
      </c>
      <c r="I178" s="66">
        <f>I179</f>
        <v>0</v>
      </c>
    </row>
    <row r="179" spans="1:9" hidden="1">
      <c r="A179" s="67" t="s">
        <v>122</v>
      </c>
      <c r="B179" s="107">
        <v>820</v>
      </c>
      <c r="C179" s="65" t="s">
        <v>35</v>
      </c>
      <c r="D179" s="65" t="s">
        <v>8</v>
      </c>
      <c r="E179" s="65" t="s">
        <v>123</v>
      </c>
      <c r="F179" s="65"/>
      <c r="G179" s="65"/>
      <c r="H179" s="66">
        <f>H180</f>
        <v>0</v>
      </c>
      <c r="I179" s="66">
        <f>I180</f>
        <v>0</v>
      </c>
    </row>
    <row r="180" spans="1:9" ht="30" hidden="1">
      <c r="A180" s="67" t="s">
        <v>139</v>
      </c>
      <c r="B180" s="107">
        <v>820</v>
      </c>
      <c r="C180" s="65" t="s">
        <v>35</v>
      </c>
      <c r="D180" s="65" t="s">
        <v>8</v>
      </c>
      <c r="E180" s="65" t="s">
        <v>123</v>
      </c>
      <c r="F180" s="65" t="s">
        <v>134</v>
      </c>
      <c r="G180" s="65"/>
      <c r="H180" s="66"/>
      <c r="I180" s="66"/>
    </row>
    <row r="181" spans="1:9" s="39" customFormat="1">
      <c r="A181" s="67" t="s">
        <v>100</v>
      </c>
      <c r="B181" s="107">
        <v>820</v>
      </c>
      <c r="C181" s="65" t="s">
        <v>35</v>
      </c>
      <c r="D181" s="65" t="s">
        <v>8</v>
      </c>
      <c r="E181" s="65" t="s">
        <v>124</v>
      </c>
      <c r="F181" s="65"/>
      <c r="G181" s="65"/>
      <c r="H181" s="66">
        <f>H182</f>
        <v>69043.861999999994</v>
      </c>
      <c r="I181" s="66">
        <f>I182</f>
        <v>69687.255999999994</v>
      </c>
    </row>
    <row r="182" spans="1:9" s="39" customFormat="1" ht="60">
      <c r="A182" s="67" t="s">
        <v>146</v>
      </c>
      <c r="B182" s="107">
        <v>820</v>
      </c>
      <c r="C182" s="65" t="s">
        <v>35</v>
      </c>
      <c r="D182" s="65" t="s">
        <v>8</v>
      </c>
      <c r="E182" s="65" t="s">
        <v>65</v>
      </c>
      <c r="F182" s="65"/>
      <c r="G182" s="65"/>
      <c r="H182" s="66">
        <f>H183</f>
        <v>69043.861999999994</v>
      </c>
      <c r="I182" s="66">
        <f>I183</f>
        <v>69687.255999999994</v>
      </c>
    </row>
    <row r="183" spans="1:9">
      <c r="A183" s="67" t="s">
        <v>100</v>
      </c>
      <c r="B183" s="107">
        <v>820</v>
      </c>
      <c r="C183" s="65" t="s">
        <v>35</v>
      </c>
      <c r="D183" s="65" t="s">
        <v>8</v>
      </c>
      <c r="E183" s="65" t="s">
        <v>65</v>
      </c>
      <c r="F183" s="65" t="s">
        <v>12</v>
      </c>
      <c r="G183" s="65"/>
      <c r="H183" s="66">
        <v>69043.861999999994</v>
      </c>
      <c r="I183" s="66">
        <v>69687.255999999994</v>
      </c>
    </row>
    <row r="184" spans="1:9" s="33" customFormat="1" ht="14.25">
      <c r="A184" s="61" t="s">
        <v>37</v>
      </c>
      <c r="B184" s="109">
        <v>820</v>
      </c>
      <c r="C184" s="75" t="s">
        <v>38</v>
      </c>
      <c r="D184" s="75"/>
      <c r="E184" s="75"/>
      <c r="F184" s="75"/>
      <c r="G184" s="75"/>
      <c r="H184" s="76">
        <f>H185</f>
        <v>468.45</v>
      </c>
      <c r="I184" s="76">
        <f>I185</f>
        <v>468.45</v>
      </c>
    </row>
    <row r="185" spans="1:9">
      <c r="A185" s="64" t="s">
        <v>39</v>
      </c>
      <c r="B185" s="107">
        <v>820</v>
      </c>
      <c r="C185" s="69" t="s">
        <v>38</v>
      </c>
      <c r="D185" s="69" t="s">
        <v>14</v>
      </c>
      <c r="E185" s="69"/>
      <c r="F185" s="69"/>
      <c r="G185" s="69"/>
      <c r="H185" s="68">
        <f>H186+H189</f>
        <v>468.45</v>
      </c>
      <c r="I185" s="68">
        <f>I186+I189</f>
        <v>468.45</v>
      </c>
    </row>
    <row r="186" spans="1:9" hidden="1">
      <c r="A186" s="64" t="s">
        <v>95</v>
      </c>
      <c r="B186" s="107">
        <v>820</v>
      </c>
      <c r="C186" s="69">
        <v>10</v>
      </c>
      <c r="D186" s="69" t="s">
        <v>14</v>
      </c>
      <c r="E186" s="107">
        <v>5050000</v>
      </c>
      <c r="F186" s="107"/>
      <c r="G186" s="107"/>
      <c r="H186" s="68">
        <f>H187</f>
        <v>0</v>
      </c>
      <c r="I186" s="68">
        <f>I187</f>
        <v>0</v>
      </c>
    </row>
    <row r="187" spans="1:9" hidden="1">
      <c r="A187" s="64" t="s">
        <v>155</v>
      </c>
      <c r="B187" s="107">
        <v>820</v>
      </c>
      <c r="C187" s="69">
        <v>10</v>
      </c>
      <c r="D187" s="69" t="s">
        <v>14</v>
      </c>
      <c r="E187" s="107">
        <v>5058500</v>
      </c>
      <c r="F187" s="69"/>
      <c r="G187" s="107"/>
      <c r="H187" s="68">
        <f>H188</f>
        <v>0</v>
      </c>
      <c r="I187" s="68">
        <f>I188</f>
        <v>0</v>
      </c>
    </row>
    <row r="188" spans="1:9" hidden="1">
      <c r="A188" s="64" t="s">
        <v>156</v>
      </c>
      <c r="B188" s="107">
        <v>820</v>
      </c>
      <c r="C188" s="69">
        <v>10</v>
      </c>
      <c r="D188" s="69" t="s">
        <v>14</v>
      </c>
      <c r="E188" s="107">
        <v>5058500</v>
      </c>
      <c r="F188" s="69" t="s">
        <v>140</v>
      </c>
      <c r="G188" s="107"/>
      <c r="H188" s="117"/>
      <c r="I188" s="117"/>
    </row>
    <row r="189" spans="1:9" ht="30">
      <c r="A189" s="67" t="s">
        <v>40</v>
      </c>
      <c r="B189" s="107">
        <v>820</v>
      </c>
      <c r="C189" s="65" t="s">
        <v>38</v>
      </c>
      <c r="D189" s="65" t="s">
        <v>14</v>
      </c>
      <c r="E189" s="65" t="s">
        <v>41</v>
      </c>
      <c r="F189" s="65"/>
      <c r="G189" s="65"/>
      <c r="H189" s="66">
        <f>H190</f>
        <v>468.45</v>
      </c>
      <c r="I189" s="66">
        <f>I190</f>
        <v>468.45</v>
      </c>
    </row>
    <row r="190" spans="1:9">
      <c r="A190" s="67" t="s">
        <v>42</v>
      </c>
      <c r="B190" s="107">
        <v>820</v>
      </c>
      <c r="C190" s="65" t="s">
        <v>38</v>
      </c>
      <c r="D190" s="65" t="s">
        <v>14</v>
      </c>
      <c r="E190" s="65" t="s">
        <v>43</v>
      </c>
      <c r="F190" s="65"/>
      <c r="G190" s="65"/>
      <c r="H190" s="66">
        <f>H191+H192</f>
        <v>468.45</v>
      </c>
      <c r="I190" s="66">
        <f>I191+I192</f>
        <v>468.45</v>
      </c>
    </row>
    <row r="191" spans="1:9" ht="30" hidden="1">
      <c r="A191" s="67" t="s">
        <v>139</v>
      </c>
      <c r="B191" s="107">
        <v>820</v>
      </c>
      <c r="C191" s="65" t="s">
        <v>38</v>
      </c>
      <c r="D191" s="65" t="s">
        <v>14</v>
      </c>
      <c r="E191" s="65" t="s">
        <v>43</v>
      </c>
      <c r="F191" s="65" t="s">
        <v>134</v>
      </c>
      <c r="G191" s="65"/>
      <c r="H191" s="66"/>
      <c r="I191" s="66"/>
    </row>
    <row r="192" spans="1:9">
      <c r="A192" s="64" t="s">
        <v>156</v>
      </c>
      <c r="B192" s="107">
        <v>820</v>
      </c>
      <c r="C192" s="65" t="s">
        <v>38</v>
      </c>
      <c r="D192" s="65" t="s">
        <v>14</v>
      </c>
      <c r="E192" s="65" t="s">
        <v>43</v>
      </c>
      <c r="F192" s="65" t="s">
        <v>140</v>
      </c>
      <c r="G192" s="65"/>
      <c r="H192" s="66">
        <v>468.45</v>
      </c>
      <c r="I192" s="66">
        <v>468.45</v>
      </c>
    </row>
    <row r="193" spans="1:19">
      <c r="A193" s="72" t="s">
        <v>66</v>
      </c>
      <c r="B193" s="109">
        <v>820</v>
      </c>
      <c r="C193" s="62" t="s">
        <v>57</v>
      </c>
      <c r="D193" s="65"/>
      <c r="E193" s="65"/>
      <c r="F193" s="65"/>
      <c r="G193" s="65"/>
      <c r="H193" s="63">
        <f>H194</f>
        <v>1316.4</v>
      </c>
      <c r="I193" s="63">
        <f>I194</f>
        <v>1316.4</v>
      </c>
    </row>
    <row r="194" spans="1:19">
      <c r="A194" s="67" t="s">
        <v>89</v>
      </c>
      <c r="B194" s="107">
        <v>820</v>
      </c>
      <c r="C194" s="65" t="s">
        <v>57</v>
      </c>
      <c r="D194" s="65" t="s">
        <v>9</v>
      </c>
      <c r="E194" s="65"/>
      <c r="F194" s="65"/>
      <c r="G194" s="65"/>
      <c r="H194" s="66">
        <f>H195+H197</f>
        <v>1316.4</v>
      </c>
      <c r="I194" s="66">
        <f>I195+I197</f>
        <v>1316.4</v>
      </c>
    </row>
    <row r="195" spans="1:19" hidden="1">
      <c r="A195" s="67" t="s">
        <v>154</v>
      </c>
      <c r="B195" s="107">
        <v>820</v>
      </c>
      <c r="C195" s="65" t="s">
        <v>57</v>
      </c>
      <c r="D195" s="65" t="s">
        <v>9</v>
      </c>
      <c r="E195" s="65" t="s">
        <v>120</v>
      </c>
      <c r="F195" s="65"/>
      <c r="G195" s="65"/>
      <c r="H195" s="66">
        <f>H196</f>
        <v>0</v>
      </c>
      <c r="I195" s="66">
        <f>I196</f>
        <v>0</v>
      </c>
    </row>
    <row r="196" spans="1:19" ht="30" hidden="1">
      <c r="A196" s="67" t="s">
        <v>139</v>
      </c>
      <c r="B196" s="107">
        <v>820</v>
      </c>
      <c r="C196" s="65" t="s">
        <v>57</v>
      </c>
      <c r="D196" s="65" t="s">
        <v>9</v>
      </c>
      <c r="E196" s="65" t="s">
        <v>120</v>
      </c>
      <c r="F196" s="65" t="s">
        <v>134</v>
      </c>
      <c r="G196" s="65"/>
      <c r="H196" s="66"/>
      <c r="I196" s="66"/>
    </row>
    <row r="197" spans="1:19">
      <c r="A197" s="67" t="s">
        <v>100</v>
      </c>
      <c r="B197" s="107">
        <v>820</v>
      </c>
      <c r="C197" s="65" t="s">
        <v>57</v>
      </c>
      <c r="D197" s="65" t="s">
        <v>9</v>
      </c>
      <c r="E197" s="65" t="s">
        <v>124</v>
      </c>
      <c r="F197" s="65"/>
      <c r="G197" s="65"/>
      <c r="H197" s="66">
        <f>H198</f>
        <v>1316.4</v>
      </c>
      <c r="I197" s="66">
        <f>I198</f>
        <v>1316.4</v>
      </c>
    </row>
    <row r="198" spans="1:19" ht="60">
      <c r="A198" s="67" t="s">
        <v>146</v>
      </c>
      <c r="B198" s="107">
        <v>820</v>
      </c>
      <c r="C198" s="65" t="s">
        <v>57</v>
      </c>
      <c r="D198" s="65" t="s">
        <v>9</v>
      </c>
      <c r="E198" s="65" t="s">
        <v>65</v>
      </c>
      <c r="F198" s="65"/>
      <c r="G198" s="65"/>
      <c r="H198" s="66">
        <f>H199</f>
        <v>1316.4</v>
      </c>
      <c r="I198" s="66">
        <f>I199</f>
        <v>1316.4</v>
      </c>
    </row>
    <row r="199" spans="1:19">
      <c r="A199" s="67" t="s">
        <v>100</v>
      </c>
      <c r="B199" s="107">
        <v>820</v>
      </c>
      <c r="C199" s="65" t="s">
        <v>57</v>
      </c>
      <c r="D199" s="65" t="s">
        <v>9</v>
      </c>
      <c r="E199" s="65" t="s">
        <v>65</v>
      </c>
      <c r="F199" s="65" t="s">
        <v>12</v>
      </c>
      <c r="G199" s="65"/>
      <c r="H199" s="66">
        <v>1316.4</v>
      </c>
      <c r="I199" s="66">
        <v>1316.4</v>
      </c>
    </row>
    <row r="200" spans="1:19">
      <c r="A200" s="72" t="s">
        <v>100</v>
      </c>
      <c r="B200" s="109">
        <v>820</v>
      </c>
      <c r="C200" s="62" t="s">
        <v>26</v>
      </c>
      <c r="D200" s="65"/>
      <c r="E200" s="65"/>
      <c r="F200" s="65"/>
      <c r="G200" s="65"/>
      <c r="H200" s="63">
        <f t="shared" ref="H200:I203" si="7">H201</f>
        <v>43214.546999999999</v>
      </c>
      <c r="I200" s="63">
        <f t="shared" si="7"/>
        <v>54540.983</v>
      </c>
    </row>
    <row r="201" spans="1:19">
      <c r="A201" s="67" t="s">
        <v>102</v>
      </c>
      <c r="B201" s="107">
        <v>820</v>
      </c>
      <c r="C201" s="65" t="s">
        <v>26</v>
      </c>
      <c r="D201" s="65" t="s">
        <v>14</v>
      </c>
      <c r="E201" s="65"/>
      <c r="F201" s="65"/>
      <c r="G201" s="65"/>
      <c r="H201" s="66">
        <f t="shared" si="7"/>
        <v>43214.546999999999</v>
      </c>
      <c r="I201" s="66">
        <f t="shared" si="7"/>
        <v>54540.983</v>
      </c>
    </row>
    <row r="202" spans="1:19">
      <c r="A202" s="67" t="s">
        <v>100</v>
      </c>
      <c r="B202" s="107">
        <v>820</v>
      </c>
      <c r="C202" s="65" t="s">
        <v>26</v>
      </c>
      <c r="D202" s="65" t="s">
        <v>14</v>
      </c>
      <c r="E202" s="65">
        <v>5210000</v>
      </c>
      <c r="F202" s="65"/>
      <c r="G202" s="65"/>
      <c r="H202" s="66">
        <f t="shared" si="7"/>
        <v>43214.546999999999</v>
      </c>
      <c r="I202" s="66">
        <f t="shared" si="7"/>
        <v>54540.983</v>
      </c>
    </row>
    <row r="203" spans="1:19" ht="60">
      <c r="A203" s="67" t="s">
        <v>153</v>
      </c>
      <c r="B203" s="107">
        <v>820</v>
      </c>
      <c r="C203" s="65" t="s">
        <v>26</v>
      </c>
      <c r="D203" s="65" t="s">
        <v>14</v>
      </c>
      <c r="E203" s="65" t="s">
        <v>101</v>
      </c>
      <c r="F203" s="65"/>
      <c r="G203" s="65"/>
      <c r="H203" s="66">
        <f t="shared" si="7"/>
        <v>43214.546999999999</v>
      </c>
      <c r="I203" s="66">
        <f t="shared" si="7"/>
        <v>54540.983</v>
      </c>
    </row>
    <row r="204" spans="1:19">
      <c r="A204" s="67" t="s">
        <v>100</v>
      </c>
      <c r="B204" s="107">
        <v>820</v>
      </c>
      <c r="C204" s="65" t="s">
        <v>26</v>
      </c>
      <c r="D204" s="65" t="s">
        <v>14</v>
      </c>
      <c r="E204" s="65" t="s">
        <v>101</v>
      </c>
      <c r="F204" s="65" t="s">
        <v>12</v>
      </c>
      <c r="G204" s="65"/>
      <c r="H204" s="66">
        <f>22014.547+21200</f>
        <v>43214.546999999999</v>
      </c>
      <c r="I204" s="66">
        <f>33340.983+21200</f>
        <v>54540.983</v>
      </c>
    </row>
    <row r="205" spans="1:19" s="23" customFormat="1">
      <c r="A205" s="118" t="s">
        <v>128</v>
      </c>
      <c r="B205" s="119">
        <v>820</v>
      </c>
      <c r="C205" s="120" t="s">
        <v>129</v>
      </c>
      <c r="D205" s="120"/>
      <c r="E205" s="120"/>
      <c r="F205" s="120"/>
      <c r="G205" s="120"/>
      <c r="H205" s="121">
        <f>H206+H209</f>
        <v>6715.4359999999997</v>
      </c>
      <c r="I205" s="121">
        <f>I206+I209</f>
        <v>14203.293</v>
      </c>
      <c r="J205" s="40"/>
      <c r="K205" s="40"/>
      <c r="L205" s="40"/>
      <c r="M205" s="40"/>
      <c r="N205" s="40"/>
      <c r="O205" s="40"/>
      <c r="P205" s="40"/>
      <c r="Q205" s="40"/>
      <c r="R205" s="40"/>
      <c r="S205" s="41"/>
    </row>
    <row r="206" spans="1:19" s="23" customFormat="1">
      <c r="A206" s="122" t="s">
        <v>128</v>
      </c>
      <c r="B206" s="119">
        <v>820</v>
      </c>
      <c r="C206" s="123" t="s">
        <v>129</v>
      </c>
      <c r="D206" s="123" t="s">
        <v>129</v>
      </c>
      <c r="E206" s="123"/>
      <c r="F206" s="123"/>
      <c r="G206" s="123"/>
      <c r="H206" s="124">
        <f>H207</f>
        <v>6715.4359999999997</v>
      </c>
      <c r="I206" s="124">
        <f>I207</f>
        <v>14203.293</v>
      </c>
      <c r="J206" s="40"/>
      <c r="K206" s="40"/>
      <c r="L206" s="40"/>
      <c r="M206" s="40"/>
      <c r="N206" s="40"/>
      <c r="O206" s="40"/>
      <c r="P206" s="40"/>
      <c r="Q206" s="40"/>
      <c r="R206" s="40"/>
      <c r="S206" s="41"/>
    </row>
    <row r="207" spans="1:19" s="23" customFormat="1">
      <c r="A207" s="122" t="s">
        <v>128</v>
      </c>
      <c r="B207" s="119">
        <v>820</v>
      </c>
      <c r="C207" s="123" t="s">
        <v>129</v>
      </c>
      <c r="D207" s="123" t="s">
        <v>129</v>
      </c>
      <c r="E207" s="123" t="s">
        <v>130</v>
      </c>
      <c r="F207" s="123"/>
      <c r="G207" s="123"/>
      <c r="H207" s="124">
        <f>H208</f>
        <v>6715.4359999999997</v>
      </c>
      <c r="I207" s="124">
        <f>I208</f>
        <v>14203.293</v>
      </c>
      <c r="J207" s="40"/>
      <c r="K207" s="40"/>
      <c r="L207" s="40"/>
      <c r="M207" s="40"/>
      <c r="N207" s="40"/>
      <c r="O207" s="40"/>
      <c r="P207" s="40"/>
      <c r="Q207" s="40"/>
      <c r="R207" s="40"/>
      <c r="S207" s="41"/>
    </row>
    <row r="208" spans="1:19" s="23" customFormat="1">
      <c r="A208" s="67" t="s">
        <v>136</v>
      </c>
      <c r="B208" s="119">
        <v>820</v>
      </c>
      <c r="C208" s="123" t="s">
        <v>129</v>
      </c>
      <c r="D208" s="123" t="s">
        <v>129</v>
      </c>
      <c r="E208" s="123" t="s">
        <v>130</v>
      </c>
      <c r="F208" s="123" t="s">
        <v>135</v>
      </c>
      <c r="G208" s="123"/>
      <c r="H208" s="124">
        <v>6715.4359999999997</v>
      </c>
      <c r="I208" s="124">
        <v>14203.293</v>
      </c>
      <c r="J208" s="40"/>
      <c r="K208" s="40"/>
      <c r="L208" s="40"/>
      <c r="M208" s="40"/>
      <c r="N208" s="40"/>
      <c r="O208" s="40"/>
      <c r="P208" s="40"/>
      <c r="Q208" s="40"/>
      <c r="R208" s="40"/>
      <c r="S208" s="41"/>
    </row>
    <row r="209" spans="1:19" s="23" customFormat="1" hidden="1">
      <c r="A209" s="122" t="s">
        <v>128</v>
      </c>
      <c r="B209" s="119">
        <v>820</v>
      </c>
      <c r="C209" s="123" t="s">
        <v>129</v>
      </c>
      <c r="D209" s="123" t="s">
        <v>129</v>
      </c>
      <c r="E209" s="123"/>
      <c r="F209" s="123"/>
      <c r="G209" s="123" t="s">
        <v>55</v>
      </c>
      <c r="H209" s="124">
        <f>H210</f>
        <v>0</v>
      </c>
      <c r="I209" s="124">
        <f>I210</f>
        <v>0</v>
      </c>
      <c r="J209" s="40"/>
      <c r="K209" s="40"/>
      <c r="L209" s="40"/>
      <c r="M209" s="40"/>
      <c r="N209" s="40"/>
      <c r="O209" s="40"/>
      <c r="P209" s="40"/>
      <c r="Q209" s="40"/>
      <c r="R209" s="40"/>
      <c r="S209" s="41"/>
    </row>
    <row r="210" spans="1:19" s="23" customFormat="1" hidden="1">
      <c r="A210" s="122" t="s">
        <v>128</v>
      </c>
      <c r="B210" s="119">
        <v>820</v>
      </c>
      <c r="C210" s="123" t="s">
        <v>129</v>
      </c>
      <c r="D210" s="123" t="s">
        <v>129</v>
      </c>
      <c r="E210" s="123" t="s">
        <v>130</v>
      </c>
      <c r="F210" s="123"/>
      <c r="G210" s="123" t="s">
        <v>55</v>
      </c>
      <c r="H210" s="124">
        <f>H211</f>
        <v>0</v>
      </c>
      <c r="I210" s="124">
        <f>I211</f>
        <v>0</v>
      </c>
      <c r="J210" s="40"/>
      <c r="K210" s="40"/>
      <c r="L210" s="40"/>
      <c r="M210" s="40"/>
      <c r="N210" s="40"/>
      <c r="O210" s="40"/>
      <c r="P210" s="40"/>
      <c r="Q210" s="40"/>
      <c r="R210" s="40"/>
      <c r="S210" s="41"/>
    </row>
    <row r="211" spans="1:19" s="23" customFormat="1" hidden="1">
      <c r="A211" s="67" t="s">
        <v>136</v>
      </c>
      <c r="B211" s="119">
        <v>820</v>
      </c>
      <c r="C211" s="123" t="s">
        <v>129</v>
      </c>
      <c r="D211" s="123" t="s">
        <v>129</v>
      </c>
      <c r="E211" s="123" t="s">
        <v>130</v>
      </c>
      <c r="F211" s="123" t="s">
        <v>135</v>
      </c>
      <c r="G211" s="123" t="s">
        <v>55</v>
      </c>
      <c r="H211" s="124"/>
      <c r="I211" s="124"/>
      <c r="J211" s="40"/>
      <c r="K211" s="40"/>
      <c r="L211" s="40"/>
      <c r="M211" s="40"/>
      <c r="N211" s="40"/>
      <c r="O211" s="40"/>
      <c r="P211" s="40"/>
      <c r="Q211" s="40"/>
      <c r="R211" s="40"/>
      <c r="S211" s="41"/>
    </row>
    <row r="212" spans="1:19">
      <c r="A212" s="98"/>
      <c r="B212" s="112"/>
      <c r="C212" s="99"/>
      <c r="D212" s="99"/>
      <c r="E212" s="99"/>
      <c r="F212" s="99"/>
      <c r="G212" s="99"/>
      <c r="H212" s="100"/>
      <c r="I212" s="100"/>
    </row>
    <row r="213" spans="1:19">
      <c r="A213" s="139" t="s">
        <v>83</v>
      </c>
      <c r="B213" s="139"/>
      <c r="C213" s="139"/>
      <c r="D213" s="139"/>
      <c r="E213" s="139"/>
      <c r="F213" s="139"/>
      <c r="G213" s="139"/>
      <c r="H213" s="139"/>
      <c r="I213" s="35"/>
    </row>
    <row r="214" spans="1:19" s="33" customFormat="1" ht="15" customHeight="1">
      <c r="A214" s="38" t="s">
        <v>58</v>
      </c>
      <c r="B214" s="30"/>
      <c r="C214" s="9"/>
      <c r="D214" s="9"/>
      <c r="E214" s="6"/>
      <c r="F214" s="6"/>
      <c r="G214" s="6"/>
      <c r="H214" s="13">
        <f>H15+H30</f>
        <v>268617.44999999995</v>
      </c>
      <c r="I214" s="13">
        <f>I15+I30</f>
        <v>284065.86499999999</v>
      </c>
    </row>
    <row r="215" spans="1:19">
      <c r="G215" s="10"/>
      <c r="H215" s="15"/>
      <c r="I215" s="15"/>
      <c r="J215" s="127">
        <v>2.5000000000000001E-2</v>
      </c>
      <c r="K215" s="127">
        <v>0.05</v>
      </c>
    </row>
    <row r="216" spans="1:19">
      <c r="G216" s="10"/>
      <c r="H216" s="15">
        <f>268617.45+21200</f>
        <v>289817.45</v>
      </c>
      <c r="I216" s="15">
        <f>284065.865+21200</f>
        <v>305265.86499999999</v>
      </c>
      <c r="J216" s="15">
        <f>H216-H86-H217</f>
        <v>268617.44999999995</v>
      </c>
      <c r="K216" s="15">
        <f>I216-I86-I217</f>
        <v>284065.86499999999</v>
      </c>
    </row>
    <row r="217" spans="1:19">
      <c r="A217" s="43" t="s">
        <v>127</v>
      </c>
      <c r="G217" s="10"/>
      <c r="H217" s="15">
        <f>H216-H214</f>
        <v>21200.000000000058</v>
      </c>
      <c r="I217" s="15">
        <f>I216-I214</f>
        <v>21200</v>
      </c>
      <c r="J217" s="35">
        <f>J216*2.5/100</f>
        <v>6715.4362499999988</v>
      </c>
      <c r="K217" s="35">
        <f>K216*5/100</f>
        <v>14203.293249999999</v>
      </c>
    </row>
    <row r="218" spans="1:19" ht="67.5" customHeight="1">
      <c r="A218" s="140"/>
      <c r="B218" s="140"/>
      <c r="C218" s="140"/>
      <c r="D218" s="140"/>
      <c r="E218" s="140"/>
      <c r="F218" s="140"/>
      <c r="G218" s="140"/>
      <c r="H218" s="140"/>
      <c r="I218" s="15"/>
      <c r="J218" s="15"/>
    </row>
    <row r="219" spans="1:19" ht="83.25" customHeight="1">
      <c r="A219" s="141"/>
      <c r="B219" s="141"/>
      <c r="C219" s="141"/>
      <c r="D219" s="141"/>
      <c r="E219" s="141"/>
      <c r="F219" s="141"/>
      <c r="G219" s="141"/>
      <c r="H219" s="141"/>
      <c r="I219" s="35"/>
    </row>
    <row r="220" spans="1:19">
      <c r="G220" s="10"/>
      <c r="H220" s="15"/>
      <c r="I220" s="35"/>
    </row>
    <row r="221" spans="1:19">
      <c r="B221" s="43"/>
      <c r="C221" s="43"/>
      <c r="D221" s="43"/>
      <c r="E221" s="43"/>
      <c r="F221" s="43"/>
      <c r="G221" s="43"/>
      <c r="H221" s="43"/>
      <c r="I221" s="43"/>
      <c r="J221" s="43"/>
      <c r="K221" s="43"/>
    </row>
    <row r="222" spans="1:19">
      <c r="B222" s="43"/>
      <c r="C222" s="43"/>
      <c r="D222" s="43"/>
      <c r="E222" s="43"/>
      <c r="F222" s="43"/>
      <c r="G222" s="43"/>
      <c r="H222" s="43"/>
      <c r="I222" s="43"/>
      <c r="J222" s="43"/>
      <c r="K222" s="43"/>
    </row>
    <row r="223" spans="1:19">
      <c r="B223" s="43"/>
      <c r="C223" s="43"/>
      <c r="D223" s="43"/>
      <c r="E223" s="43"/>
      <c r="F223" s="43"/>
      <c r="G223" s="43"/>
      <c r="H223" s="44"/>
      <c r="I223" s="44"/>
      <c r="J223" s="43"/>
      <c r="K223" s="43"/>
    </row>
    <row r="224" spans="1:19">
      <c r="B224" s="43"/>
      <c r="C224" s="43"/>
      <c r="D224" s="43"/>
      <c r="E224" s="43"/>
      <c r="F224" s="43"/>
      <c r="G224" s="43"/>
      <c r="H224" s="43"/>
      <c r="I224" s="43"/>
      <c r="J224" s="43"/>
      <c r="K224" s="43"/>
    </row>
    <row r="225" spans="2:11">
      <c r="B225" s="43"/>
      <c r="C225" s="43"/>
      <c r="D225" s="43"/>
      <c r="E225" s="43"/>
      <c r="F225" s="43"/>
      <c r="G225" s="43"/>
      <c r="H225" s="43"/>
      <c r="I225" s="43"/>
      <c r="J225" s="43"/>
      <c r="K225" s="43"/>
    </row>
    <row r="226" spans="2:11">
      <c r="B226" s="43"/>
      <c r="C226" s="43"/>
      <c r="D226" s="43"/>
      <c r="E226" s="43"/>
      <c r="F226" s="43"/>
      <c r="G226" s="43"/>
      <c r="H226" s="43"/>
      <c r="I226" s="43"/>
      <c r="J226" s="43"/>
      <c r="K226" s="43"/>
    </row>
    <row r="227" spans="2:11">
      <c r="B227" s="43"/>
      <c r="C227" s="43"/>
      <c r="D227" s="43"/>
      <c r="E227" s="43"/>
      <c r="F227" s="43"/>
      <c r="G227" s="43"/>
      <c r="H227" s="43"/>
      <c r="I227" s="43"/>
      <c r="J227" s="43"/>
      <c r="K227" s="43"/>
    </row>
    <row r="228" spans="2:11">
      <c r="B228" s="43"/>
      <c r="C228" s="43"/>
      <c r="D228" s="43"/>
      <c r="E228" s="43"/>
      <c r="F228" s="43"/>
      <c r="G228" s="43"/>
      <c r="H228" s="43"/>
      <c r="I228" s="43"/>
      <c r="J228" s="43"/>
      <c r="K228" s="43"/>
    </row>
    <row r="229" spans="2:11">
      <c r="B229" s="43"/>
      <c r="C229" s="43"/>
      <c r="D229" s="43"/>
      <c r="E229" s="43"/>
      <c r="F229" s="43"/>
      <c r="G229" s="43"/>
      <c r="H229" s="43"/>
      <c r="I229" s="43"/>
      <c r="J229" s="43"/>
      <c r="K229" s="43"/>
    </row>
    <row r="230" spans="2:11">
      <c r="B230" s="43"/>
      <c r="C230" s="43"/>
      <c r="D230" s="43"/>
      <c r="E230" s="43"/>
      <c r="F230" s="43"/>
      <c r="G230" s="43"/>
      <c r="H230" s="43"/>
      <c r="I230" s="43"/>
      <c r="J230" s="43"/>
      <c r="K230" s="43"/>
    </row>
    <row r="231" spans="2:11">
      <c r="B231" s="43"/>
      <c r="C231" s="43"/>
      <c r="D231" s="43"/>
      <c r="E231" s="43"/>
      <c r="F231" s="43"/>
      <c r="G231" s="43"/>
      <c r="H231" s="43"/>
      <c r="I231" s="43"/>
      <c r="J231" s="43"/>
      <c r="K231" s="43"/>
    </row>
    <row r="232" spans="2:11">
      <c r="B232" s="43"/>
      <c r="C232" s="43"/>
      <c r="D232" s="43"/>
      <c r="E232" s="43"/>
      <c r="F232" s="43"/>
      <c r="G232" s="43"/>
      <c r="H232" s="43"/>
      <c r="I232" s="43"/>
      <c r="J232" s="43"/>
      <c r="K232" s="43"/>
    </row>
    <row r="233" spans="2:11">
      <c r="B233" s="43"/>
      <c r="C233" s="43"/>
      <c r="D233" s="43"/>
      <c r="E233" s="43"/>
      <c r="F233" s="43"/>
      <c r="G233" s="43"/>
      <c r="H233" s="43"/>
      <c r="I233" s="43"/>
      <c r="J233" s="43"/>
      <c r="K233" s="43"/>
    </row>
    <row r="234" spans="2:11">
      <c r="B234" s="43"/>
      <c r="C234" s="43"/>
      <c r="D234" s="43"/>
      <c r="E234" s="43"/>
      <c r="F234" s="43"/>
      <c r="G234" s="43"/>
      <c r="H234" s="43"/>
      <c r="I234" s="43"/>
      <c r="J234" s="43"/>
      <c r="K234" s="43"/>
    </row>
    <row r="235" spans="2:11">
      <c r="B235" s="43"/>
      <c r="C235" s="43"/>
      <c r="D235" s="43"/>
      <c r="E235" s="43"/>
      <c r="F235" s="43"/>
      <c r="G235" s="43"/>
      <c r="H235" s="43"/>
      <c r="I235" s="43"/>
      <c r="J235" s="43"/>
      <c r="K235" s="43"/>
    </row>
    <row r="236" spans="2:11">
      <c r="B236" s="43"/>
      <c r="C236" s="43"/>
      <c r="D236" s="43"/>
      <c r="E236" s="43"/>
      <c r="F236" s="43"/>
      <c r="G236" s="43"/>
      <c r="H236" s="43"/>
      <c r="I236" s="43"/>
      <c r="J236" s="43"/>
      <c r="K236" s="43"/>
    </row>
    <row r="237" spans="2:11">
      <c r="B237" s="43"/>
      <c r="C237" s="43"/>
      <c r="D237" s="43"/>
      <c r="E237" s="43"/>
      <c r="F237" s="43"/>
      <c r="G237" s="43"/>
      <c r="H237" s="43"/>
      <c r="I237" s="43"/>
      <c r="J237" s="43"/>
      <c r="K237" s="43"/>
    </row>
    <row r="238" spans="2:11">
      <c r="B238" s="43"/>
      <c r="C238" s="43"/>
      <c r="D238" s="43"/>
      <c r="E238" s="43"/>
      <c r="F238" s="43"/>
      <c r="G238" s="43"/>
      <c r="H238" s="43"/>
      <c r="I238" s="43"/>
      <c r="J238" s="43"/>
      <c r="K238" s="43"/>
    </row>
    <row r="239" spans="2:11">
      <c r="B239" s="43"/>
      <c r="C239" s="43"/>
      <c r="D239" s="43"/>
      <c r="E239" s="43"/>
      <c r="F239" s="43"/>
      <c r="G239" s="43"/>
      <c r="H239" s="43"/>
      <c r="I239" s="43"/>
      <c r="J239" s="43"/>
      <c r="K239" s="43"/>
    </row>
    <row r="240" spans="2:11">
      <c r="B240" s="43"/>
      <c r="C240" s="43"/>
      <c r="D240" s="43"/>
      <c r="E240" s="43"/>
      <c r="F240" s="43"/>
      <c r="G240" s="43"/>
      <c r="H240" s="43"/>
      <c r="I240" s="43"/>
      <c r="J240" s="43"/>
      <c r="K240" s="43"/>
    </row>
    <row r="241" spans="2:11">
      <c r="B241" s="43"/>
      <c r="C241" s="43"/>
      <c r="D241" s="43"/>
      <c r="E241" s="43"/>
      <c r="F241" s="43"/>
      <c r="G241" s="43"/>
      <c r="H241" s="43"/>
      <c r="I241" s="43"/>
      <c r="J241" s="43"/>
      <c r="K241" s="43"/>
    </row>
    <row r="242" spans="2:11">
      <c r="G242" s="10"/>
      <c r="H242" s="15"/>
      <c r="I242" s="15"/>
    </row>
    <row r="243" spans="2:11">
      <c r="G243" s="10"/>
      <c r="H243" s="15"/>
      <c r="I243" s="15"/>
    </row>
    <row r="244" spans="2:11">
      <c r="G244" s="10"/>
      <c r="H244" s="15"/>
      <c r="I244" s="15"/>
    </row>
    <row r="245" spans="2:11">
      <c r="G245" s="10"/>
      <c r="H245" s="15"/>
      <c r="I245" s="15"/>
    </row>
    <row r="246" spans="2:11">
      <c r="G246" s="10"/>
      <c r="H246" s="15"/>
      <c r="I246" s="15"/>
    </row>
    <row r="247" spans="2:11">
      <c r="G247" s="10"/>
      <c r="H247" s="15"/>
      <c r="I247" s="15"/>
    </row>
    <row r="248" spans="2:11">
      <c r="G248" s="10"/>
      <c r="H248" s="15"/>
      <c r="I248" s="15"/>
    </row>
    <row r="249" spans="2:11">
      <c r="G249" s="10"/>
      <c r="H249" s="15"/>
      <c r="I249" s="15"/>
    </row>
    <row r="250" spans="2:11">
      <c r="G250" s="10"/>
      <c r="H250" s="15"/>
      <c r="I250" s="15"/>
    </row>
    <row r="251" spans="2:11">
      <c r="G251" s="10"/>
      <c r="H251" s="15"/>
      <c r="I251" s="15"/>
    </row>
    <row r="252" spans="2:11">
      <c r="G252" s="10"/>
      <c r="H252" s="15"/>
      <c r="I252" s="15"/>
    </row>
    <row r="253" spans="2:11">
      <c r="G253" s="10"/>
      <c r="H253" s="15"/>
      <c r="I253" s="15"/>
    </row>
  </sheetData>
  <autoFilter ref="A14:S211">
    <filterColumn colId="7">
      <filters>
        <filter val="0,142"/>
        <filter val="0,248"/>
        <filter val="1 316,400"/>
        <filter val="1 322,263"/>
        <filter val="1 400,000"/>
        <filter val="10 549,470"/>
        <filter val="10,200"/>
        <filter val="121 588,814"/>
        <filter val="13 973,672"/>
        <filter val="140,000"/>
        <filter val="144,783"/>
        <filter val="17 133,439"/>
        <filter val="19,298"/>
        <filter val="2 182,916"/>
        <filter val="2 277,319"/>
        <filter val="2 280,707"/>
        <filter val="24 631,090"/>
        <filter val="25 247,008"/>
        <filter val="270,000"/>
        <filter val="36 213,521"/>
        <filter val="4 482,921"/>
        <filter val="41 343,315"/>
        <filter val="42 743,315"/>
        <filter val="43 214,547"/>
        <filter val="468,450"/>
        <filter val="5 048,427"/>
        <filter val="565,506"/>
        <filter val="6 695,500"/>
        <filter val="6 715,436"/>
        <filter val="69 043,862"/>
        <filter val="732,980"/>
        <filter val="743,180"/>
        <filter val="750,498"/>
        <filter val="78 845,499"/>
        <filter val="856,961"/>
        <filter val="882,448"/>
        <filter val="895,423"/>
        <filter val="895,671"/>
      </filters>
    </filterColumn>
  </autoFilter>
  <mergeCells count="12">
    <mergeCell ref="A219:H219"/>
    <mergeCell ref="A1:H1"/>
    <mergeCell ref="C3:I3"/>
    <mergeCell ref="C4:I4"/>
    <mergeCell ref="C5:I5"/>
    <mergeCell ref="C6:I6"/>
    <mergeCell ref="C7:I7"/>
    <mergeCell ref="C2:I2"/>
    <mergeCell ref="A11:H11"/>
    <mergeCell ref="A12:H12"/>
    <mergeCell ref="A213:H213"/>
    <mergeCell ref="A218:H218"/>
  </mergeCells>
  <pageMargins left="0.89" right="0.34" top="0.24" bottom="0.24" header="0.24" footer="0.25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ФСР 2014</vt:lpstr>
      <vt:lpstr>ФСР 2015-16</vt:lpstr>
      <vt:lpstr>ВСР 2014</vt:lpstr>
      <vt:lpstr>ВСР 2015-16</vt:lpstr>
      <vt:lpstr>'ВСР 2014'!Область_печати</vt:lpstr>
      <vt:lpstr>'ВСР 2015-16'!Область_печати</vt:lpstr>
      <vt:lpstr>'ФСР 2014'!Область_печати</vt:lpstr>
      <vt:lpstr>'ФСР 2015-16'!Область_печати</vt:lpstr>
    </vt:vector>
  </TitlesOfParts>
  <Company>work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zele-zel_rfo24</dc:creator>
  <cp:lastModifiedBy>  </cp:lastModifiedBy>
  <cp:lastPrinted>2013-11-18T09:10:17Z</cp:lastPrinted>
  <dcterms:created xsi:type="dcterms:W3CDTF">2008-11-05T12:53:47Z</dcterms:created>
  <dcterms:modified xsi:type="dcterms:W3CDTF">2013-12-26T10:04:55Z</dcterms:modified>
</cp:coreProperties>
</file>