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565" yWindow="7665" windowWidth="15480" windowHeight="6195" tabRatio="853" firstSheet="4" activeTab="9"/>
  </bookViews>
  <sheets>
    <sheet name="1. Общие показатели" sheetId="1" r:id="rId1"/>
    <sheet name="2. Экономия энергоресурсов" sheetId="7" r:id="rId2"/>
    <sheet name="3. Здания " sheetId="3" r:id="rId3"/>
    <sheet name="4. Расход бюджетных средств" sheetId="10" r:id="rId4"/>
    <sheet name="5. Жилфонд" sheetId="2" r:id="rId5"/>
    <sheet name="6. Коммунальная инфраструктура" sheetId="4" r:id="rId6"/>
    <sheet name="7. Транспорт" sheetId="5" r:id="rId7"/>
    <sheet name="8. Мероприятия" sheetId="8" r:id="rId8"/>
    <sheet name="9. Таблица мероприятий " sheetId="11" r:id="rId9"/>
    <sheet name="10. Индикаторы программы" sheetId="12" r:id="rId10"/>
    <sheet name="Лист2" sheetId="13" r:id="rId11"/>
  </sheets>
  <definedNames>
    <definedName name="_xlnm._FilterDatabase" localSheetId="9" hidden="1">'10. Индикаторы программы'!$A$5:$Q$124</definedName>
    <definedName name="_xlnm._FilterDatabase" localSheetId="7" hidden="1">'8. Мероприятия'!$A$3:$J$48</definedName>
    <definedName name="_xlnm._FilterDatabase" localSheetId="8" hidden="1">'9. Таблица мероприятий '!$A$3:$J$181</definedName>
    <definedName name="_xlnm.Print_Titles" localSheetId="0">'1. Общие показатели'!$3:$4</definedName>
    <definedName name="_xlnm.Print_Titles" localSheetId="9">'10. Индикаторы программы'!$3:$5</definedName>
    <definedName name="_xlnm.Print_Titles" localSheetId="2">'3. Здания '!$3:$3</definedName>
    <definedName name="_xlnm.Print_Titles" localSheetId="3">'4. Расход бюджетных средств'!$3:$4</definedName>
    <definedName name="_xlnm.Print_Titles" localSheetId="4">'5. Жилфонд'!$3:$4</definedName>
    <definedName name="_xlnm.Print_Titles" localSheetId="7">'8. Мероприятия'!$3:$4</definedName>
    <definedName name="_xlnm.Print_Area" localSheetId="0">'1. Общие показатели'!$A$2:$K$23</definedName>
    <definedName name="_xlnm.Print_Area" localSheetId="9">'10. Индикаторы программы'!$A$1:$Q$124</definedName>
    <definedName name="_xlnm.Print_Area" localSheetId="1">'2. Экономия энергоресурсов'!$A$2:$K$18</definedName>
    <definedName name="_xlnm.Print_Area" localSheetId="2">'3. Здания '!$A$2:$K$62</definedName>
    <definedName name="_xlnm.Print_Area" localSheetId="3">'4. Расход бюджетных средств'!$A$2:$K$21</definedName>
    <definedName name="_xlnm.Print_Area" localSheetId="4">'5. Жилфонд'!$A$2:$K$76</definedName>
    <definedName name="_xlnm.Print_Area" localSheetId="5">'6. Коммунальная инфраструктура'!$A$2:$K$11</definedName>
    <definedName name="_xlnm.Print_Area" localSheetId="6">'7. Транспорт'!$A$1:$K$5</definedName>
    <definedName name="_xlnm.Print_Area" localSheetId="7">'8. Мероприятия'!$A$1:$J$48</definedName>
    <definedName name="_xlnm.Print_Area" localSheetId="8">'9. Таблица мероприятий '!$A$1:$J$181</definedName>
  </definedNames>
  <calcPr calcId="145621"/>
</workbook>
</file>

<file path=xl/calcChain.xml><?xml version="1.0" encoding="utf-8"?>
<calcChain xmlns="http://schemas.openxmlformats.org/spreadsheetml/2006/main">
  <c r="P121" i="12" l="1"/>
  <c r="O121" i="12"/>
  <c r="N121" i="12"/>
  <c r="M121" i="12"/>
  <c r="L121" i="12"/>
  <c r="K121" i="12"/>
  <c r="J121" i="12"/>
  <c r="I121" i="12"/>
  <c r="H121" i="12"/>
  <c r="G121" i="12"/>
  <c r="F121" i="12"/>
  <c r="E121" i="12"/>
  <c r="D121" i="12"/>
  <c r="P120" i="12"/>
  <c r="O120" i="12"/>
  <c r="N120" i="12"/>
  <c r="M120" i="12"/>
  <c r="L120" i="12"/>
  <c r="K120" i="12"/>
  <c r="J120" i="12"/>
  <c r="I120" i="12"/>
  <c r="H120" i="12"/>
  <c r="G120" i="12"/>
  <c r="F120" i="12"/>
  <c r="E120" i="12"/>
  <c r="D120" i="12"/>
  <c r="P119" i="12"/>
  <c r="O119" i="12"/>
  <c r="N119" i="12"/>
  <c r="M119" i="12"/>
  <c r="L119" i="12"/>
  <c r="K119" i="12"/>
  <c r="J119" i="12"/>
  <c r="I119" i="12"/>
  <c r="H119" i="12"/>
  <c r="G119" i="12"/>
  <c r="F119" i="12"/>
  <c r="E119" i="12"/>
  <c r="D119" i="12"/>
  <c r="P118" i="12"/>
  <c r="O118" i="12"/>
  <c r="N118" i="12"/>
  <c r="M118" i="12"/>
  <c r="L118" i="12"/>
  <c r="K118" i="12"/>
  <c r="J118" i="12"/>
  <c r="I118" i="12"/>
  <c r="H118" i="12"/>
  <c r="G118" i="12"/>
  <c r="F118" i="12"/>
  <c r="E118" i="12"/>
  <c r="D118" i="12"/>
  <c r="P117" i="12"/>
  <c r="O117" i="12"/>
  <c r="N117" i="12"/>
  <c r="M117" i="12"/>
  <c r="L117" i="12"/>
  <c r="K117" i="12"/>
  <c r="J117" i="12"/>
  <c r="I117" i="12"/>
  <c r="H117" i="12"/>
  <c r="G117" i="12"/>
  <c r="F117" i="12"/>
  <c r="E117" i="12"/>
  <c r="D117" i="12"/>
  <c r="Q82" i="13"/>
  <c r="L82" i="13"/>
  <c r="P82" i="13" s="1"/>
  <c r="K82" i="13"/>
  <c r="J82" i="13"/>
  <c r="I82" i="13"/>
  <c r="H82" i="13"/>
  <c r="G82" i="13"/>
  <c r="F82" i="13"/>
  <c r="D82" i="13" s="1"/>
  <c r="E82" i="13" s="1"/>
  <c r="Q81" i="13"/>
  <c r="L81" i="13"/>
  <c r="O81" i="13" s="1"/>
  <c r="K81" i="13"/>
  <c r="J81" i="13"/>
  <c r="I81" i="13"/>
  <c r="H81" i="13"/>
  <c r="G81" i="13"/>
  <c r="F81" i="13"/>
  <c r="D81" i="13" s="1"/>
  <c r="E81" i="13" s="1"/>
  <c r="Q80" i="13"/>
  <c r="L80" i="13"/>
  <c r="M80" i="13" s="1"/>
  <c r="K80" i="13"/>
  <c r="J80" i="13"/>
  <c r="I80" i="13"/>
  <c r="H80" i="13"/>
  <c r="G80" i="13"/>
  <c r="F80" i="13"/>
  <c r="Q79" i="13"/>
  <c r="L79" i="13"/>
  <c r="N79" i="13" s="1"/>
  <c r="K79" i="13"/>
  <c r="J79" i="13"/>
  <c r="I79" i="13"/>
  <c r="H79" i="13"/>
  <c r="G79" i="13"/>
  <c r="F79" i="13"/>
  <c r="Q78" i="13"/>
  <c r="L78" i="13"/>
  <c r="P78" i="13" s="1"/>
  <c r="K78" i="13"/>
  <c r="J78" i="13"/>
  <c r="I78" i="13"/>
  <c r="H78" i="13"/>
  <c r="G78" i="13"/>
  <c r="F78" i="13"/>
  <c r="D78" i="13" s="1"/>
  <c r="E78" i="13" s="1"/>
  <c r="Q77" i="13"/>
  <c r="L77" i="13"/>
  <c r="M77" i="13" s="1"/>
  <c r="K77" i="13"/>
  <c r="J77" i="13"/>
  <c r="I77" i="13"/>
  <c r="H77" i="13"/>
  <c r="G77" i="13"/>
  <c r="F77" i="13"/>
  <c r="E77" i="13" s="1"/>
  <c r="D77" i="13"/>
  <c r="Q76" i="13"/>
  <c r="M76" i="13" s="1"/>
  <c r="L76" i="13"/>
  <c r="K76" i="13"/>
  <c r="J76" i="13"/>
  <c r="I76" i="13"/>
  <c r="H76" i="13"/>
  <c r="G76" i="13"/>
  <c r="F76" i="13"/>
  <c r="Q73" i="13"/>
  <c r="L73" i="13"/>
  <c r="K73" i="13"/>
  <c r="J73" i="13"/>
  <c r="I73" i="13"/>
  <c r="H73" i="13"/>
  <c r="G73" i="13"/>
  <c r="F73" i="13"/>
  <c r="Q71" i="13"/>
  <c r="Q72" i="13" s="1"/>
  <c r="L71" i="13"/>
  <c r="L72" i="13" s="1"/>
  <c r="N72" i="13" s="1"/>
  <c r="K71" i="13"/>
  <c r="K72" i="13" s="1"/>
  <c r="J71" i="13"/>
  <c r="J72" i="13" s="1"/>
  <c r="I71" i="13"/>
  <c r="I72" i="13" s="1"/>
  <c r="H71" i="13"/>
  <c r="H72" i="13" s="1"/>
  <c r="G71" i="13"/>
  <c r="G72" i="13" s="1"/>
  <c r="F71" i="13"/>
  <c r="F72" i="13" s="1"/>
  <c r="D72" i="13" s="1"/>
  <c r="E72" i="13" s="1"/>
  <c r="Q70" i="13"/>
  <c r="P70" i="13" s="1"/>
  <c r="L70" i="13"/>
  <c r="K70" i="13"/>
  <c r="J70" i="13"/>
  <c r="I70" i="13"/>
  <c r="H70" i="13"/>
  <c r="G70" i="13"/>
  <c r="F70" i="13"/>
  <c r="Q69" i="13"/>
  <c r="P69" i="13" s="1"/>
  <c r="L69" i="13"/>
  <c r="K69" i="13"/>
  <c r="J69" i="13"/>
  <c r="I69" i="13"/>
  <c r="H69" i="13"/>
  <c r="G69" i="13"/>
  <c r="F69" i="13"/>
  <c r="Q68" i="13"/>
  <c r="P68" i="13" s="1"/>
  <c r="L68" i="13"/>
  <c r="K68" i="13"/>
  <c r="J68" i="13"/>
  <c r="I68" i="13"/>
  <c r="H68" i="13"/>
  <c r="G68" i="13"/>
  <c r="F68" i="13"/>
  <c r="Q67" i="13"/>
  <c r="L67" i="13"/>
  <c r="K67" i="13"/>
  <c r="J67" i="13"/>
  <c r="I67" i="13"/>
  <c r="H67" i="13"/>
  <c r="G67" i="13"/>
  <c r="F67" i="13"/>
  <c r="Q66" i="13"/>
  <c r="N66" i="13" s="1"/>
  <c r="L66" i="13"/>
  <c r="K66" i="13"/>
  <c r="J66" i="13"/>
  <c r="I66" i="13"/>
  <c r="H66" i="13"/>
  <c r="G66" i="13"/>
  <c r="F66" i="13"/>
  <c r="Q65" i="13"/>
  <c r="M65" i="13" s="1"/>
  <c r="L65" i="13"/>
  <c r="K65" i="13"/>
  <c r="J65" i="13"/>
  <c r="I65" i="13"/>
  <c r="H65" i="13"/>
  <c r="G65" i="13"/>
  <c r="F65" i="13"/>
  <c r="Q64" i="13"/>
  <c r="M64" i="13" s="1"/>
  <c r="L64" i="13"/>
  <c r="K64" i="13"/>
  <c r="J64" i="13"/>
  <c r="I64" i="13"/>
  <c r="H64" i="13"/>
  <c r="G64" i="13"/>
  <c r="F64" i="13"/>
  <c r="Q63" i="13"/>
  <c r="M63" i="13" s="1"/>
  <c r="L63" i="13"/>
  <c r="K63" i="13"/>
  <c r="J63" i="13"/>
  <c r="I63" i="13"/>
  <c r="H63" i="13"/>
  <c r="G63" i="13"/>
  <c r="F63" i="13"/>
  <c r="Q62" i="13"/>
  <c r="L62" i="13"/>
  <c r="K62" i="13"/>
  <c r="J62" i="13"/>
  <c r="I62" i="13"/>
  <c r="H62" i="13"/>
  <c r="G62" i="13"/>
  <c r="F62" i="13"/>
  <c r="Q61" i="13"/>
  <c r="O61" i="13" s="1"/>
  <c r="L61" i="13"/>
  <c r="K61" i="13"/>
  <c r="J61" i="13"/>
  <c r="I61" i="13"/>
  <c r="H61" i="13"/>
  <c r="G61" i="13"/>
  <c r="F61" i="13"/>
  <c r="Q60" i="13"/>
  <c r="O60" i="13" s="1"/>
  <c r="L60" i="13"/>
  <c r="K60" i="13"/>
  <c r="J60" i="13"/>
  <c r="I60" i="13"/>
  <c r="H60" i="13"/>
  <c r="G60" i="13"/>
  <c r="F60" i="13"/>
  <c r="Q59" i="13"/>
  <c r="N59" i="13" s="1"/>
  <c r="L59" i="13"/>
  <c r="K59" i="13"/>
  <c r="J59" i="13"/>
  <c r="I59" i="13"/>
  <c r="H59" i="13"/>
  <c r="G59" i="13"/>
  <c r="F59" i="13"/>
  <c r="Q58" i="13"/>
  <c r="O58" i="13" s="1"/>
  <c r="L58" i="13"/>
  <c r="K58" i="13"/>
  <c r="J58" i="13"/>
  <c r="I58" i="13"/>
  <c r="H58" i="13"/>
  <c r="G58" i="13"/>
  <c r="F58" i="13"/>
  <c r="Q57" i="13"/>
  <c r="M57" i="13" s="1"/>
  <c r="L57" i="13"/>
  <c r="K57" i="13"/>
  <c r="J57" i="13"/>
  <c r="I57" i="13"/>
  <c r="H57" i="13"/>
  <c r="G57" i="13"/>
  <c r="F57" i="13"/>
  <c r="Q56" i="13"/>
  <c r="O56" i="13" s="1"/>
  <c r="L56" i="13"/>
  <c r="K56" i="13"/>
  <c r="J56" i="13"/>
  <c r="I56" i="13"/>
  <c r="H56" i="13"/>
  <c r="G56" i="13"/>
  <c r="F56" i="13"/>
  <c r="Q55" i="13"/>
  <c r="N55" i="13" s="1"/>
  <c r="L55" i="13"/>
  <c r="K55" i="13"/>
  <c r="J55" i="13"/>
  <c r="I55" i="13"/>
  <c r="H55" i="13"/>
  <c r="G55" i="13"/>
  <c r="F55" i="13"/>
  <c r="Q54" i="13"/>
  <c r="O54" i="13" s="1"/>
  <c r="L54" i="13"/>
  <c r="K54" i="13"/>
  <c r="J54" i="13"/>
  <c r="I54" i="13"/>
  <c r="H54" i="13"/>
  <c r="G54" i="13"/>
  <c r="F54" i="13"/>
  <c r="Q53" i="13"/>
  <c r="O53" i="13" s="1"/>
  <c r="L53" i="13"/>
  <c r="K53" i="13"/>
  <c r="J53" i="13"/>
  <c r="I53" i="13"/>
  <c r="H53" i="13"/>
  <c r="G53" i="13"/>
  <c r="F53" i="13"/>
  <c r="Q52" i="13"/>
  <c r="O52" i="13" s="1"/>
  <c r="L52" i="13"/>
  <c r="K52" i="13"/>
  <c r="J52" i="13"/>
  <c r="I52" i="13"/>
  <c r="H52" i="13"/>
  <c r="G52" i="13"/>
  <c r="F52" i="13"/>
  <c r="Q51" i="13"/>
  <c r="N51" i="13" s="1"/>
  <c r="L51" i="13"/>
  <c r="K51" i="13"/>
  <c r="J51" i="13"/>
  <c r="I51" i="13"/>
  <c r="H51" i="13"/>
  <c r="G51" i="13"/>
  <c r="F51" i="13"/>
  <c r="Q50" i="13"/>
  <c r="O50" i="13" s="1"/>
  <c r="L50" i="13"/>
  <c r="K50" i="13"/>
  <c r="J50" i="13"/>
  <c r="I50" i="13"/>
  <c r="H50" i="13"/>
  <c r="G50" i="13"/>
  <c r="F50" i="13"/>
  <c r="Q49" i="13"/>
  <c r="L49" i="13"/>
  <c r="K49" i="13"/>
  <c r="J49" i="13"/>
  <c r="I49" i="13"/>
  <c r="H49" i="13"/>
  <c r="G49" i="13"/>
  <c r="F49" i="13"/>
  <c r="Q48" i="13"/>
  <c r="O48" i="13" s="1"/>
  <c r="L48" i="13"/>
  <c r="K48" i="13"/>
  <c r="J48" i="13"/>
  <c r="I48" i="13"/>
  <c r="H48" i="13"/>
  <c r="G48" i="13"/>
  <c r="F48" i="13"/>
  <c r="Q47" i="13"/>
  <c r="L47" i="13"/>
  <c r="K47" i="13"/>
  <c r="J47" i="13"/>
  <c r="I47" i="13"/>
  <c r="H47" i="13"/>
  <c r="G47" i="13"/>
  <c r="F47" i="13"/>
  <c r="Q46" i="13"/>
  <c r="O46" i="13" s="1"/>
  <c r="L46" i="13"/>
  <c r="K46" i="13"/>
  <c r="J46" i="13"/>
  <c r="I46" i="13"/>
  <c r="H46" i="13"/>
  <c r="G46" i="13"/>
  <c r="F46" i="13"/>
  <c r="Q45" i="13"/>
  <c r="L45" i="13"/>
  <c r="K45" i="13"/>
  <c r="J45" i="13"/>
  <c r="I45" i="13"/>
  <c r="H45" i="13"/>
  <c r="G45" i="13"/>
  <c r="F45" i="13"/>
  <c r="Q44" i="13"/>
  <c r="O44" i="13" s="1"/>
  <c r="L44" i="13"/>
  <c r="K44" i="13"/>
  <c r="J44" i="13"/>
  <c r="I44" i="13"/>
  <c r="H44" i="13"/>
  <c r="G44" i="13"/>
  <c r="F44" i="13"/>
  <c r="Q43" i="13"/>
  <c r="L43" i="13"/>
  <c r="K43" i="13"/>
  <c r="J43" i="13"/>
  <c r="I43" i="13"/>
  <c r="H43" i="13"/>
  <c r="G43" i="13"/>
  <c r="F43" i="13"/>
  <c r="Q42" i="13"/>
  <c r="O42" i="13" s="1"/>
  <c r="L42" i="13"/>
  <c r="K42" i="13"/>
  <c r="J42" i="13"/>
  <c r="I42" i="13"/>
  <c r="H42" i="13"/>
  <c r="Q40" i="13"/>
  <c r="O40" i="13" s="1"/>
  <c r="L40" i="13"/>
  <c r="K40" i="13"/>
  <c r="J40" i="13"/>
  <c r="I40" i="13"/>
  <c r="H40" i="13"/>
  <c r="G40" i="13"/>
  <c r="Q38" i="13"/>
  <c r="L38" i="13"/>
  <c r="L39" i="13" s="1"/>
  <c r="K38" i="13"/>
  <c r="J38" i="13"/>
  <c r="J39" i="13" s="1"/>
  <c r="I38" i="13"/>
  <c r="H38" i="13"/>
  <c r="G38" i="13"/>
  <c r="F38" i="13"/>
  <c r="Q37" i="13"/>
  <c r="L37" i="13"/>
  <c r="O37" i="13" s="1"/>
  <c r="K37" i="13"/>
  <c r="J37" i="13"/>
  <c r="I37" i="13"/>
  <c r="H37" i="13"/>
  <c r="G37" i="13"/>
  <c r="F37" i="13"/>
  <c r="D37" i="13" s="1"/>
  <c r="E37" i="13" s="1"/>
  <c r="Q36" i="13"/>
  <c r="L36" i="13"/>
  <c r="K36" i="13"/>
  <c r="J36" i="13"/>
  <c r="I36" i="13"/>
  <c r="H36" i="13"/>
  <c r="G36" i="13"/>
  <c r="F36" i="13"/>
  <c r="Q35" i="13"/>
  <c r="L35" i="13"/>
  <c r="O35" i="13" s="1"/>
  <c r="K35" i="13"/>
  <c r="J35" i="13"/>
  <c r="I35" i="13"/>
  <c r="H35" i="13"/>
  <c r="G35" i="13"/>
  <c r="F35" i="13"/>
  <c r="Q34" i="13"/>
  <c r="L34" i="13"/>
  <c r="O34" i="13" s="1"/>
  <c r="K34" i="13"/>
  <c r="J34" i="13"/>
  <c r="I34" i="13"/>
  <c r="H34" i="13"/>
  <c r="G34" i="13"/>
  <c r="F34" i="13"/>
  <c r="Q33" i="13"/>
  <c r="L33" i="13"/>
  <c r="P33" i="13" s="1"/>
  <c r="K33" i="13"/>
  <c r="J33" i="13"/>
  <c r="I33" i="13"/>
  <c r="H33" i="13"/>
  <c r="G33" i="13"/>
  <c r="F33" i="13"/>
  <c r="Q32" i="13"/>
  <c r="L32" i="13"/>
  <c r="O32" i="13" s="1"/>
  <c r="K32" i="13"/>
  <c r="J32" i="13"/>
  <c r="I32" i="13"/>
  <c r="H32" i="13"/>
  <c r="G32" i="13"/>
  <c r="F32" i="13"/>
  <c r="Q31" i="13"/>
  <c r="L31" i="13"/>
  <c r="O31" i="13" s="1"/>
  <c r="K31" i="13"/>
  <c r="J31" i="13"/>
  <c r="I31" i="13"/>
  <c r="H31" i="13"/>
  <c r="G31" i="13"/>
  <c r="F31" i="13"/>
  <c r="D31" i="13" s="1"/>
  <c r="E31" i="13" s="1"/>
  <c r="Q30" i="13"/>
  <c r="L30" i="13"/>
  <c r="N30" i="13" s="1"/>
  <c r="K30" i="13"/>
  <c r="J30" i="13"/>
  <c r="I30" i="13"/>
  <c r="H30" i="13"/>
  <c r="G30" i="13"/>
  <c r="F30" i="13"/>
  <c r="D30" i="13" s="1"/>
  <c r="E30" i="13" s="1"/>
  <c r="Q29" i="13"/>
  <c r="L29" i="13"/>
  <c r="M29" i="13" s="1"/>
  <c r="K29" i="13"/>
  <c r="J29" i="13"/>
  <c r="I29" i="13"/>
  <c r="H29" i="13"/>
  <c r="G29" i="13"/>
  <c r="F29" i="13"/>
  <c r="Q28" i="13"/>
  <c r="L28" i="13"/>
  <c r="O28" i="13" s="1"/>
  <c r="K28" i="13"/>
  <c r="J28" i="13"/>
  <c r="I28" i="13"/>
  <c r="H28" i="13"/>
  <c r="G28" i="13"/>
  <c r="F28" i="13"/>
  <c r="D28" i="13" s="1"/>
  <c r="E28" i="13" s="1"/>
  <c r="Q27" i="13"/>
  <c r="L27" i="13"/>
  <c r="M27" i="13" s="1"/>
  <c r="K27" i="13"/>
  <c r="J27" i="13"/>
  <c r="I27" i="13"/>
  <c r="H27" i="13"/>
  <c r="G27" i="13"/>
  <c r="F27" i="13"/>
  <c r="Q26" i="13"/>
  <c r="L26" i="13"/>
  <c r="N26" i="13" s="1"/>
  <c r="K26" i="13"/>
  <c r="J26" i="13"/>
  <c r="I26" i="13"/>
  <c r="H26" i="13"/>
  <c r="G26" i="13"/>
  <c r="F26" i="13"/>
  <c r="D26" i="13" s="1"/>
  <c r="E26" i="13" s="1"/>
  <c r="Q25" i="13"/>
  <c r="L25" i="13"/>
  <c r="M25" i="13" s="1"/>
  <c r="K25" i="13"/>
  <c r="J25" i="13"/>
  <c r="I25" i="13"/>
  <c r="H25" i="13"/>
  <c r="G25" i="13"/>
  <c r="F25" i="13"/>
  <c r="Q24" i="13"/>
  <c r="L24" i="13"/>
  <c r="O24" i="13" s="1"/>
  <c r="K24" i="13"/>
  <c r="J24" i="13"/>
  <c r="I24" i="13"/>
  <c r="H24" i="13"/>
  <c r="G24" i="13"/>
  <c r="F24" i="13"/>
  <c r="Q23" i="13"/>
  <c r="L23" i="13"/>
  <c r="O23" i="13" s="1"/>
  <c r="K23" i="13"/>
  <c r="J23" i="13"/>
  <c r="I23" i="13"/>
  <c r="H23" i="13"/>
  <c r="G23" i="13"/>
  <c r="F23" i="13"/>
  <c r="Q22" i="13"/>
  <c r="L22" i="13"/>
  <c r="O22" i="13" s="1"/>
  <c r="K22" i="13"/>
  <c r="J22" i="13"/>
  <c r="I22" i="13"/>
  <c r="H22" i="13"/>
  <c r="G22" i="13"/>
  <c r="F22" i="13"/>
  <c r="Q21" i="13"/>
  <c r="L21" i="13"/>
  <c r="M21" i="13" s="1"/>
  <c r="K21" i="13"/>
  <c r="J21" i="13"/>
  <c r="I21" i="13"/>
  <c r="H21" i="13"/>
  <c r="G21" i="13"/>
  <c r="F21" i="13"/>
  <c r="Q20" i="13"/>
  <c r="L20" i="13"/>
  <c r="O20" i="13" s="1"/>
  <c r="K20" i="13"/>
  <c r="J20" i="13"/>
  <c r="I20" i="13"/>
  <c r="H20" i="13"/>
  <c r="G20" i="13"/>
  <c r="F20" i="13"/>
  <c r="Q19" i="13"/>
  <c r="L19" i="13"/>
  <c r="O19" i="13" s="1"/>
  <c r="K19" i="13"/>
  <c r="J19" i="13"/>
  <c r="I19" i="13"/>
  <c r="H19" i="13"/>
  <c r="G19" i="13"/>
  <c r="F19" i="13"/>
  <c r="Q18" i="13"/>
  <c r="L18" i="13"/>
  <c r="O18" i="13" s="1"/>
  <c r="K18" i="13"/>
  <c r="J18" i="13"/>
  <c r="I18" i="13"/>
  <c r="H18" i="13"/>
  <c r="G18" i="13"/>
  <c r="F18" i="13"/>
  <c r="D18" i="13" s="1"/>
  <c r="E18" i="13" s="1"/>
  <c r="Q17" i="13"/>
  <c r="L17" i="13"/>
  <c r="O17" i="13" s="1"/>
  <c r="K17" i="13"/>
  <c r="J17" i="13"/>
  <c r="I17" i="13"/>
  <c r="H17" i="13"/>
  <c r="G17" i="13"/>
  <c r="F17" i="13"/>
  <c r="M82" i="13"/>
  <c r="N81" i="13"/>
  <c r="M81" i="13"/>
  <c r="O80" i="13"/>
  <c r="P80" i="13"/>
  <c r="D80" i="13"/>
  <c r="E80" i="13" s="1"/>
  <c r="M79" i="13"/>
  <c r="D79" i="13"/>
  <c r="E79" i="13" s="1"/>
  <c r="M78" i="13"/>
  <c r="O77" i="13"/>
  <c r="N77" i="13"/>
  <c r="O76" i="13"/>
  <c r="P76" i="13"/>
  <c r="D76" i="13"/>
  <c r="E76" i="13" s="1"/>
  <c r="P74" i="13"/>
  <c r="O74" i="13"/>
  <c r="N74" i="13"/>
  <c r="M74" i="13"/>
  <c r="E74" i="13"/>
  <c r="O73" i="13"/>
  <c r="D73" i="13"/>
  <c r="E73" i="13" s="1"/>
  <c r="P71" i="13"/>
  <c r="D71" i="13"/>
  <c r="E71" i="13" s="1"/>
  <c r="N70" i="13"/>
  <c r="D70" i="13"/>
  <c r="E70" i="13" s="1"/>
  <c r="D69" i="13"/>
  <c r="E69" i="13" s="1"/>
  <c r="N68" i="13"/>
  <c r="D68" i="13"/>
  <c r="E68" i="13" s="1"/>
  <c r="D67" i="13"/>
  <c r="E67" i="13" s="1"/>
  <c r="P66" i="13"/>
  <c r="E66" i="13"/>
  <c r="O65" i="13"/>
  <c r="E65" i="13"/>
  <c r="D65" i="13"/>
  <c r="O64" i="13"/>
  <c r="D64" i="13"/>
  <c r="E64" i="13" s="1"/>
  <c r="O63" i="13"/>
  <c r="N63" i="13"/>
  <c r="D63" i="13"/>
  <c r="E63" i="13" s="1"/>
  <c r="O62" i="13"/>
  <c r="D62" i="13"/>
  <c r="E62" i="13" s="1"/>
  <c r="D61" i="13"/>
  <c r="E61" i="13" s="1"/>
  <c r="M60" i="13"/>
  <c r="P60" i="13"/>
  <c r="D60" i="13"/>
  <c r="E60" i="13" s="1"/>
  <c r="O59" i="13"/>
  <c r="E59" i="13"/>
  <c r="D59" i="13"/>
  <c r="M58" i="13"/>
  <c r="P58" i="13"/>
  <c r="D58" i="13"/>
  <c r="E58" i="13" s="1"/>
  <c r="O57" i="13"/>
  <c r="E57" i="13"/>
  <c r="D57" i="13"/>
  <c r="M56" i="13"/>
  <c r="P56" i="13"/>
  <c r="D56" i="13"/>
  <c r="E56" i="13" s="1"/>
  <c r="O55" i="13"/>
  <c r="D55" i="13"/>
  <c r="E55" i="13" s="1"/>
  <c r="M54" i="13"/>
  <c r="D54" i="13"/>
  <c r="E54" i="13" s="1"/>
  <c r="M53" i="13"/>
  <c r="E53" i="13"/>
  <c r="D53" i="13"/>
  <c r="M52" i="13"/>
  <c r="D52" i="13"/>
  <c r="E52" i="13"/>
  <c r="M51" i="13"/>
  <c r="D51" i="13"/>
  <c r="E51" i="13" s="1"/>
  <c r="E50" i="13"/>
  <c r="D50" i="13"/>
  <c r="O49" i="13"/>
  <c r="D49" i="13"/>
  <c r="E49" i="13" s="1"/>
  <c r="E48" i="13"/>
  <c r="D48" i="13"/>
  <c r="O47" i="13"/>
  <c r="D47" i="13"/>
  <c r="E47" i="13" s="1"/>
  <c r="E46" i="13"/>
  <c r="D46" i="13"/>
  <c r="O45" i="13"/>
  <c r="D45" i="13"/>
  <c r="E45" i="13" s="1"/>
  <c r="E44" i="13"/>
  <c r="D44" i="13"/>
  <c r="O43" i="13"/>
  <c r="D43" i="13"/>
  <c r="E43" i="13" s="1"/>
  <c r="E42" i="13"/>
  <c r="F41" i="13"/>
  <c r="G41" i="13" s="1"/>
  <c r="H41" i="13" s="1"/>
  <c r="I41" i="13" s="1"/>
  <c r="J41" i="13" s="1"/>
  <c r="K41" i="13" s="1"/>
  <c r="L41" i="13" s="1"/>
  <c r="M41" i="13" s="1"/>
  <c r="N41" i="13" s="1"/>
  <c r="O41" i="13" s="1"/>
  <c r="P41" i="13" s="1"/>
  <c r="Q41" i="13" s="1"/>
  <c r="E41" i="13"/>
  <c r="E40" i="13"/>
  <c r="E39" i="13"/>
  <c r="O38" i="13"/>
  <c r="K39" i="13"/>
  <c r="I39" i="13"/>
  <c r="D38" i="13"/>
  <c r="E38" i="13" s="1"/>
  <c r="O36" i="13"/>
  <c r="D36" i="13"/>
  <c r="E36" i="13" s="1"/>
  <c r="D35" i="13"/>
  <c r="E35" i="13" s="1"/>
  <c r="M34" i="13"/>
  <c r="N34" i="13"/>
  <c r="D34" i="13"/>
  <c r="E34" i="13" s="1"/>
  <c r="O33" i="13"/>
  <c r="D33" i="13"/>
  <c r="E33" i="13" s="1"/>
  <c r="M32" i="13"/>
  <c r="D32" i="13"/>
  <c r="E32" i="13" s="1"/>
  <c r="M31" i="13"/>
  <c r="M30" i="13"/>
  <c r="O29" i="13"/>
  <c r="P29" i="13"/>
  <c r="D29" i="13"/>
  <c r="E29" i="13" s="1"/>
  <c r="M28" i="13"/>
  <c r="O27" i="13"/>
  <c r="P27" i="13"/>
  <c r="D27" i="13"/>
  <c r="E27" i="13" s="1"/>
  <c r="M26" i="13"/>
  <c r="O25" i="13"/>
  <c r="P25" i="13"/>
  <c r="D25" i="13"/>
  <c r="E25" i="13" s="1"/>
  <c r="M24" i="13"/>
  <c r="D24" i="13"/>
  <c r="E24" i="13" s="1"/>
  <c r="D23" i="13"/>
  <c r="E23" i="13" s="1"/>
  <c r="M22" i="13"/>
  <c r="N22" i="13"/>
  <c r="D22" i="13"/>
  <c r="E22" i="13" s="1"/>
  <c r="O21" i="13"/>
  <c r="D21" i="13"/>
  <c r="E21" i="13" s="1"/>
  <c r="M20" i="13"/>
  <c r="D20" i="13"/>
  <c r="E20" i="13" s="1"/>
  <c r="M19" i="13"/>
  <c r="D19" i="13"/>
  <c r="E19" i="13" s="1"/>
  <c r="M18" i="13"/>
  <c r="M17" i="13"/>
  <c r="P17" i="13" l="1"/>
  <c r="P21" i="13"/>
  <c r="N24" i="13"/>
  <c r="O26" i="13"/>
  <c r="N28" i="13"/>
  <c r="O30" i="13"/>
  <c r="M33" i="13"/>
  <c r="O51" i="13"/>
  <c r="M55" i="13"/>
  <c r="N57" i="13"/>
  <c r="M59" i="13"/>
  <c r="O78" i="13"/>
  <c r="O79" i="13"/>
  <c r="P81" i="13"/>
  <c r="O82" i="13"/>
  <c r="O67" i="13"/>
  <c r="M67" i="13"/>
  <c r="M23" i="13"/>
  <c r="M35" i="13"/>
  <c r="M36" i="13"/>
  <c r="M37" i="13"/>
  <c r="M38" i="13"/>
  <c r="Q39" i="13"/>
  <c r="M39" i="13" s="1"/>
  <c r="M40" i="13"/>
  <c r="M42" i="13"/>
  <c r="M43" i="13"/>
  <c r="M44" i="13"/>
  <c r="M45" i="13"/>
  <c r="M46" i="13"/>
  <c r="M47" i="13"/>
  <c r="M48" i="13"/>
  <c r="M49" i="13"/>
  <c r="M50" i="13"/>
  <c r="M61" i="13"/>
  <c r="M62" i="13"/>
  <c r="P67" i="13"/>
  <c r="O69" i="13"/>
  <c r="M69" i="13"/>
  <c r="N18" i="13"/>
  <c r="P19" i="13"/>
  <c r="N20" i="13"/>
  <c r="P31" i="13"/>
  <c r="N32" i="13"/>
  <c r="P52" i="13"/>
  <c r="N53" i="13"/>
  <c r="P54" i="13"/>
  <c r="P64" i="13"/>
  <c r="N65" i="13"/>
  <c r="M68" i="13"/>
  <c r="O68" i="13"/>
  <c r="N69" i="13"/>
  <c r="M72" i="13"/>
  <c r="P72" i="13"/>
  <c r="O72" i="13"/>
  <c r="O71" i="13"/>
  <c r="M71" i="13"/>
  <c r="P23" i="13"/>
  <c r="P35" i="13"/>
  <c r="N36" i="13"/>
  <c r="P37" i="13"/>
  <c r="P40" i="13"/>
  <c r="P42" i="13"/>
  <c r="N43" i="13"/>
  <c r="P44" i="13"/>
  <c r="N45" i="13"/>
  <c r="P46" i="13"/>
  <c r="N47" i="13"/>
  <c r="P48" i="13"/>
  <c r="N49" i="13"/>
  <c r="P50" i="13"/>
  <c r="N61" i="13"/>
  <c r="P62" i="13"/>
  <c r="M66" i="13"/>
  <c r="O66" i="13"/>
  <c r="N67" i="13"/>
  <c r="M70" i="13"/>
  <c r="O70" i="13"/>
  <c r="N71" i="13"/>
  <c r="P73" i="13"/>
  <c r="N17" i="13"/>
  <c r="P18" i="13"/>
  <c r="N19" i="13"/>
  <c r="P20" i="13"/>
  <c r="N21" i="13"/>
  <c r="P22" i="13"/>
  <c r="N23" i="13"/>
  <c r="P24" i="13"/>
  <c r="N25" i="13"/>
  <c r="P26" i="13"/>
  <c r="N27" i="13"/>
  <c r="P28" i="13"/>
  <c r="N29" i="13"/>
  <c r="P30" i="13"/>
  <c r="N31" i="13"/>
  <c r="P32" i="13"/>
  <c r="N33" i="13"/>
  <c r="P34" i="13"/>
  <c r="N35" i="13"/>
  <c r="P36" i="13"/>
  <c r="N37" i="13"/>
  <c r="P38" i="13"/>
  <c r="N40" i="13"/>
  <c r="N42" i="13"/>
  <c r="P43" i="13"/>
  <c r="N44" i="13"/>
  <c r="P45" i="13"/>
  <c r="N46" i="13"/>
  <c r="P47" i="13"/>
  <c r="N48" i="13"/>
  <c r="P49" i="13"/>
  <c r="N50" i="13"/>
  <c r="P51" i="13"/>
  <c r="N52" i="13"/>
  <c r="P53" i="13"/>
  <c r="N54" i="13"/>
  <c r="P55" i="13"/>
  <c r="N56" i="13"/>
  <c r="P57" i="13"/>
  <c r="N58" i="13"/>
  <c r="P59" i="13"/>
  <c r="N60" i="13"/>
  <c r="P61" i="13"/>
  <c r="N62" i="13"/>
  <c r="P63" i="13"/>
  <c r="N64" i="13"/>
  <c r="P65" i="13"/>
  <c r="M73" i="13"/>
  <c r="N76" i="13"/>
  <c r="P77" i="13"/>
  <c r="N78" i="13"/>
  <c r="P79" i="13"/>
  <c r="N80" i="13"/>
  <c r="N82" i="13"/>
  <c r="N73" i="13"/>
  <c r="N38" i="13"/>
  <c r="J62" i="12"/>
  <c r="L72" i="12"/>
  <c r="H62" i="12"/>
  <c r="K62" i="12"/>
  <c r="L62" i="12"/>
  <c r="G62" i="12"/>
  <c r="O39" i="13" l="1"/>
  <c r="P39" i="13"/>
  <c r="N39" i="13"/>
  <c r="I62" i="12"/>
  <c r="Q62" i="12"/>
  <c r="Q72" i="12"/>
  <c r="K72" i="12"/>
  <c r="K77" i="12" s="1"/>
  <c r="J72" i="12"/>
  <c r="I72" i="12"/>
  <c r="F62" i="12"/>
  <c r="J77" i="12" l="1"/>
  <c r="I77" i="12"/>
  <c r="F55" i="12"/>
  <c r="P16" i="13"/>
  <c r="O16" i="13"/>
  <c r="N16" i="13"/>
  <c r="M16" i="13"/>
  <c r="E54" i="12"/>
  <c r="E13" i="13"/>
  <c r="E55" i="12" l="1"/>
  <c r="M62" i="12"/>
  <c r="M72" i="12"/>
  <c r="O62" i="12"/>
  <c r="O72" i="12"/>
  <c r="N62" i="12"/>
  <c r="N72" i="12"/>
  <c r="P62" i="12"/>
  <c r="P72" i="12"/>
  <c r="O77" i="12" l="1"/>
  <c r="P77" i="12"/>
  <c r="Q77" i="12" s="1"/>
  <c r="M77" i="12"/>
  <c r="N77" i="12"/>
  <c r="L77" i="12"/>
  <c r="O54" i="12" l="1"/>
  <c r="O55" i="12"/>
  <c r="M54" i="12"/>
  <c r="M55" i="12"/>
  <c r="N54" i="12"/>
  <c r="N55" i="12"/>
  <c r="P54" i="12"/>
  <c r="P55" i="12"/>
  <c r="J55" i="12"/>
  <c r="K55" i="12"/>
  <c r="L55" i="12"/>
  <c r="K69" i="12"/>
  <c r="F53" i="12"/>
  <c r="F69" i="12" l="1"/>
  <c r="E69" i="12"/>
  <c r="O69" i="12"/>
  <c r="M69" i="12"/>
  <c r="P69" i="12"/>
  <c r="N69" i="12"/>
  <c r="L69" i="12"/>
  <c r="J69" i="12"/>
  <c r="D14" i="3" l="1"/>
  <c r="I14" i="13" l="1"/>
  <c r="J14" i="13" l="1"/>
  <c r="H13" i="13"/>
  <c r="K3" i="13"/>
  <c r="L3" i="13" s="1"/>
  <c r="Q3" i="13" l="1"/>
  <c r="P3" i="13" s="1"/>
  <c r="K14" i="13"/>
  <c r="L14" i="13" s="1"/>
  <c r="I13" i="13"/>
  <c r="I15" i="13" s="1"/>
  <c r="J13" i="13" l="1"/>
  <c r="M3" i="13"/>
  <c r="N3" i="13"/>
  <c r="O3" i="13"/>
  <c r="Q14" i="13"/>
  <c r="O14" i="13" s="1"/>
  <c r="J15" i="13"/>
  <c r="K13" i="13"/>
  <c r="N14" i="13" l="1"/>
  <c r="M14" i="13"/>
  <c r="P14" i="13"/>
  <c r="L13" i="13"/>
  <c r="K15" i="13"/>
  <c r="L15" i="13" l="1"/>
  <c r="Q13" i="13"/>
  <c r="P13" i="13" s="1"/>
  <c r="O13" i="13" l="1"/>
  <c r="M13" i="13"/>
  <c r="N13" i="13"/>
  <c r="D62" i="12"/>
  <c r="Q15" i="13"/>
  <c r="P15" i="13" s="1"/>
  <c r="M15" i="13" l="1"/>
  <c r="N15" i="13"/>
  <c r="O15" i="13"/>
  <c r="E62" i="12"/>
  <c r="I54" i="12" l="1"/>
  <c r="J54" i="12"/>
  <c r="K54" i="12"/>
  <c r="L54" i="12"/>
  <c r="Q54" i="12"/>
  <c r="H54" i="12"/>
  <c r="G54" i="12"/>
  <c r="F54" i="12"/>
  <c r="D54" i="12"/>
  <c r="E17" i="1" l="1"/>
  <c r="F17" i="1"/>
  <c r="D17" i="1"/>
  <c r="F26" i="2" l="1"/>
  <c r="J26" i="2" l="1"/>
  <c r="H26" i="2"/>
  <c r="K26" i="2"/>
  <c r="I26" i="2"/>
  <c r="G26" i="2"/>
  <c r="E26" i="2"/>
  <c r="G69" i="12" l="1"/>
  <c r="H69" i="12"/>
  <c r="I69" i="12"/>
  <c r="Q69" i="12"/>
  <c r="D69" i="12"/>
  <c r="G55" i="12"/>
  <c r="H55" i="12"/>
  <c r="I55" i="12"/>
  <c r="Q55" i="12"/>
  <c r="D55" i="12"/>
  <c r="J124" i="12"/>
  <c r="J123" i="12"/>
  <c r="G72" i="12"/>
  <c r="H72" i="12"/>
  <c r="G71" i="12"/>
  <c r="H71" i="12"/>
  <c r="I71" i="12"/>
  <c r="J71" i="12"/>
  <c r="K71" i="12"/>
  <c r="L71" i="12"/>
  <c r="Q71" i="12"/>
  <c r="H67" i="12"/>
  <c r="G83" i="12"/>
  <c r="H83" i="12"/>
  <c r="I83" i="12"/>
  <c r="J83" i="12"/>
  <c r="K83" i="12"/>
  <c r="L83" i="12"/>
  <c r="Q83" i="12"/>
  <c r="F83" i="12"/>
  <c r="G63" i="12"/>
  <c r="G61" i="12"/>
  <c r="H61" i="12"/>
  <c r="I61" i="12"/>
  <c r="J61" i="12"/>
  <c r="K61" i="12"/>
  <c r="Q61" i="12"/>
  <c r="H60" i="12"/>
  <c r="I60" i="12"/>
  <c r="J60" i="12"/>
  <c r="K60" i="12"/>
  <c r="Q60" i="12"/>
  <c r="H93" i="12"/>
  <c r="I93" i="12"/>
  <c r="J93" i="12"/>
  <c r="L93" i="12"/>
  <c r="Q93" i="12"/>
  <c r="F93" i="12"/>
  <c r="G57" i="12"/>
  <c r="I57" i="12"/>
  <c r="J57" i="12"/>
  <c r="K57" i="12"/>
  <c r="Q57" i="12"/>
  <c r="K93" i="12" l="1"/>
  <c r="K96" i="12" s="1"/>
  <c r="G93" i="12"/>
  <c r="F96" i="12" s="1"/>
  <c r="H123" i="12"/>
  <c r="J96" i="12"/>
  <c r="H96" i="12"/>
  <c r="K88" i="12"/>
  <c r="I88" i="12"/>
  <c r="G88" i="12"/>
  <c r="L105" i="12"/>
  <c r="J105" i="12"/>
  <c r="H105" i="12"/>
  <c r="F71" i="12"/>
  <c r="F74" i="12" s="1"/>
  <c r="K74" i="12"/>
  <c r="L80" i="12"/>
  <c r="I74" i="12"/>
  <c r="J80" i="12"/>
  <c r="G74" i="12"/>
  <c r="F72" i="12"/>
  <c r="F77" i="12" s="1"/>
  <c r="G80" i="12"/>
  <c r="M123" i="12"/>
  <c r="M124" i="12"/>
  <c r="I96" i="12"/>
  <c r="J88" i="12"/>
  <c r="H88" i="12"/>
  <c r="F88" i="12"/>
  <c r="Q105" i="12"/>
  <c r="K105" i="12"/>
  <c r="I105" i="12"/>
  <c r="G67" i="12"/>
  <c r="G105" i="12"/>
  <c r="Q80" i="12"/>
  <c r="J74" i="12"/>
  <c r="K80" i="12"/>
  <c r="H74" i="12"/>
  <c r="I80" i="12"/>
  <c r="H80" i="12"/>
  <c r="G77" i="12"/>
  <c r="H77" i="12"/>
  <c r="L123" i="12"/>
  <c r="L124" i="12"/>
  <c r="E60" i="12"/>
  <c r="F60" i="12"/>
  <c r="L60" i="12"/>
  <c r="O60" i="12"/>
  <c r="M60" i="12"/>
  <c r="P60" i="12"/>
  <c r="N60" i="12"/>
  <c r="E68" i="12"/>
  <c r="F68" i="12"/>
  <c r="O68" i="12"/>
  <c r="M68" i="12"/>
  <c r="P68" i="12"/>
  <c r="N68" i="12"/>
  <c r="L61" i="12"/>
  <c r="O61" i="12"/>
  <c r="M61" i="12"/>
  <c r="P61" i="12"/>
  <c r="N61" i="12"/>
  <c r="F63" i="12"/>
  <c r="O71" i="12"/>
  <c r="M71" i="12"/>
  <c r="P71" i="12"/>
  <c r="N71" i="12"/>
  <c r="F64" i="12"/>
  <c r="F59" i="12"/>
  <c r="E56" i="12"/>
  <c r="F56" i="12"/>
  <c r="E57" i="12"/>
  <c r="F57" i="12"/>
  <c r="L57" i="12"/>
  <c r="K124" i="12"/>
  <c r="K123" i="12"/>
  <c r="I123" i="12"/>
  <c r="G123" i="12"/>
  <c r="I124" i="12"/>
  <c r="F123" i="12"/>
  <c r="F124" i="12"/>
  <c r="Q67" i="12"/>
  <c r="I67" i="12"/>
  <c r="H57" i="12"/>
  <c r="D57" i="12"/>
  <c r="K64" i="12"/>
  <c r="L64" i="12"/>
  <c r="J64" i="12"/>
  <c r="L59" i="12"/>
  <c r="J59" i="12"/>
  <c r="K59" i="12"/>
  <c r="K67" i="12"/>
  <c r="L67" i="12"/>
  <c r="J67" i="12"/>
  <c r="K68" i="12"/>
  <c r="L68" i="12"/>
  <c r="J68" i="12"/>
  <c r="D56" i="12"/>
  <c r="Q56" i="12"/>
  <c r="G60" i="12"/>
  <c r="H59" i="12"/>
  <c r="Q59" i="12"/>
  <c r="I59" i="12"/>
  <c r="G59" i="12"/>
  <c r="Q64" i="12"/>
  <c r="I64" i="12"/>
  <c r="H64" i="12"/>
  <c r="G64" i="12"/>
  <c r="Q68" i="12"/>
  <c r="I68" i="12"/>
  <c r="H68" i="12"/>
  <c r="G68" i="12"/>
  <c r="D59" i="12"/>
  <c r="D60" i="12"/>
  <c r="D64" i="12"/>
  <c r="D68" i="12"/>
  <c r="D71" i="12"/>
  <c r="H63" i="12"/>
  <c r="H124" i="12"/>
  <c r="G124" i="12"/>
  <c r="G96" i="12" l="1"/>
  <c r="Q81" i="12"/>
  <c r="K81" i="12"/>
  <c r="I81" i="12"/>
  <c r="L81" i="12"/>
  <c r="J81" i="12"/>
  <c r="P81" i="12"/>
  <c r="N81" i="12"/>
  <c r="O81" i="12"/>
  <c r="M81" i="12"/>
  <c r="D124" i="12"/>
  <c r="E124" i="12"/>
  <c r="P59" i="12"/>
  <c r="P93" i="12"/>
  <c r="O59" i="12"/>
  <c r="O93" i="12"/>
  <c r="D93" i="12"/>
  <c r="P67" i="12"/>
  <c r="P105" i="12"/>
  <c r="P110" i="12" s="1"/>
  <c r="Q110" i="12" s="1"/>
  <c r="O67" i="12"/>
  <c r="O105" i="12"/>
  <c r="P64" i="12"/>
  <c r="P83" i="12"/>
  <c r="O64" i="12"/>
  <c r="O83" i="12"/>
  <c r="D83" i="12"/>
  <c r="O75" i="12"/>
  <c r="O74" i="12"/>
  <c r="P80" i="12"/>
  <c r="N75" i="12"/>
  <c r="N74" i="12"/>
  <c r="O80" i="12"/>
  <c r="H81" i="12"/>
  <c r="F75" i="12"/>
  <c r="J75" i="12"/>
  <c r="P74" i="12"/>
  <c r="Q74" i="12" s="1"/>
  <c r="G81" i="12"/>
  <c r="F81" i="12"/>
  <c r="F80" i="12"/>
  <c r="I75" i="12"/>
  <c r="E75" i="12"/>
  <c r="G110" i="12"/>
  <c r="I110" i="12"/>
  <c r="K110" i="12"/>
  <c r="D123" i="12"/>
  <c r="E123" i="12"/>
  <c r="N59" i="12"/>
  <c r="N93" i="12"/>
  <c r="M59" i="12"/>
  <c r="M93" i="12"/>
  <c r="N67" i="12"/>
  <c r="N105" i="12"/>
  <c r="M67" i="12"/>
  <c r="M105" i="12"/>
  <c r="N64" i="12"/>
  <c r="N83" i="12"/>
  <c r="M64" i="12"/>
  <c r="M83" i="12"/>
  <c r="M75" i="12"/>
  <c r="M74" i="12"/>
  <c r="N80" i="12"/>
  <c r="L75" i="12"/>
  <c r="L74" i="12"/>
  <c r="M80" i="12"/>
  <c r="H75" i="12"/>
  <c r="P75" i="12"/>
  <c r="Q75" i="12" s="1"/>
  <c r="H110" i="12"/>
  <c r="J110" i="12"/>
  <c r="E72" i="12"/>
  <c r="D72" i="12"/>
  <c r="G75" i="12"/>
  <c r="K75" i="12"/>
  <c r="D63" i="12"/>
  <c r="E71" i="12"/>
  <c r="E74" i="12" s="1"/>
  <c r="O57" i="12"/>
  <c r="P57" i="12"/>
  <c r="M57" i="12"/>
  <c r="N57" i="12"/>
  <c r="G53" i="12"/>
  <c r="H53" i="12"/>
  <c r="I53" i="12"/>
  <c r="J53" i="12"/>
  <c r="K53" i="12"/>
  <c r="Q53" i="12"/>
  <c r="G37" i="12"/>
  <c r="H37" i="12"/>
  <c r="I37" i="12"/>
  <c r="J37" i="12"/>
  <c r="K37" i="12"/>
  <c r="L37" i="12"/>
  <c r="Q37" i="12"/>
  <c r="G32" i="12"/>
  <c r="H32" i="12"/>
  <c r="I32" i="12"/>
  <c r="J32" i="12"/>
  <c r="K32" i="12"/>
  <c r="L32" i="12"/>
  <c r="Q32" i="12"/>
  <c r="F32" i="12"/>
  <c r="G27" i="12"/>
  <c r="H27" i="12"/>
  <c r="I27" i="12"/>
  <c r="J27" i="12"/>
  <c r="K27" i="12"/>
  <c r="L27" i="12"/>
  <c r="Q27" i="12"/>
  <c r="F27" i="12"/>
  <c r="I13" i="12"/>
  <c r="J13" i="12"/>
  <c r="K13" i="12"/>
  <c r="J39" i="12" l="1"/>
  <c r="H39" i="12"/>
  <c r="F26" i="12"/>
  <c r="F30" i="12" s="1"/>
  <c r="F42" i="12"/>
  <c r="K29" i="12"/>
  <c r="I29" i="12"/>
  <c r="G29" i="12"/>
  <c r="F31" i="12"/>
  <c r="F35" i="12" s="1"/>
  <c r="F43" i="12"/>
  <c r="K34" i="12"/>
  <c r="I34" i="12"/>
  <c r="G34" i="12"/>
  <c r="F36" i="12"/>
  <c r="F41" i="12"/>
  <c r="F37" i="12"/>
  <c r="F39" i="12" s="1"/>
  <c r="K39" i="12"/>
  <c r="I39" i="12"/>
  <c r="G39" i="12"/>
  <c r="F44" i="12"/>
  <c r="G46" i="12"/>
  <c r="G47" i="12"/>
  <c r="M47" i="12"/>
  <c r="E63" i="12"/>
  <c r="E80" i="12"/>
  <c r="D78" i="12"/>
  <c r="D77" i="12"/>
  <c r="E81" i="12"/>
  <c r="M110" i="12"/>
  <c r="E77" i="12"/>
  <c r="E64" i="12"/>
  <c r="E83" i="12"/>
  <c r="O110" i="12"/>
  <c r="E59" i="12"/>
  <c r="E93" i="12"/>
  <c r="G26" i="12"/>
  <c r="F28" i="12" s="1"/>
  <c r="G42" i="12"/>
  <c r="J29" i="12"/>
  <c r="H29" i="12"/>
  <c r="G30" i="12"/>
  <c r="F29" i="12"/>
  <c r="G31" i="12"/>
  <c r="G43" i="12"/>
  <c r="J34" i="12"/>
  <c r="H34" i="12"/>
  <c r="G35" i="12"/>
  <c r="F34" i="12"/>
  <c r="G36" i="12"/>
  <c r="G41" i="12"/>
  <c r="G44" i="12"/>
  <c r="H47" i="12"/>
  <c r="D75" i="12"/>
  <c r="D74" i="12"/>
  <c r="D81" i="12"/>
  <c r="D80" i="12"/>
  <c r="J78" i="12"/>
  <c r="H78" i="12"/>
  <c r="K78" i="12"/>
  <c r="I78" i="12"/>
  <c r="P78" i="12"/>
  <c r="Q78" i="12" s="1"/>
  <c r="M78" i="12"/>
  <c r="L78" i="12"/>
  <c r="O78" i="12"/>
  <c r="N78" i="12"/>
  <c r="F78" i="12"/>
  <c r="G78" i="12"/>
  <c r="L89" i="12"/>
  <c r="L88" i="12"/>
  <c r="M89" i="12"/>
  <c r="M88" i="12"/>
  <c r="L110" i="12"/>
  <c r="L97" i="12"/>
  <c r="L96" i="12"/>
  <c r="M97" i="12"/>
  <c r="M96" i="12"/>
  <c r="E78" i="12"/>
  <c r="K89" i="12"/>
  <c r="I89" i="12"/>
  <c r="G89" i="12"/>
  <c r="F89" i="12"/>
  <c r="E89" i="12"/>
  <c r="P89" i="12"/>
  <c r="Q89" i="12" s="1"/>
  <c r="J89" i="12"/>
  <c r="H89" i="12"/>
  <c r="N89" i="12"/>
  <c r="N88" i="12"/>
  <c r="O89" i="12"/>
  <c r="O88" i="12"/>
  <c r="P88" i="12"/>
  <c r="Q88" i="12" s="1"/>
  <c r="N110" i="12"/>
  <c r="P97" i="12"/>
  <c r="Q97" i="12" s="1"/>
  <c r="J97" i="12"/>
  <c r="H97" i="12"/>
  <c r="F97" i="12"/>
  <c r="E97" i="12"/>
  <c r="K97" i="12"/>
  <c r="I97" i="12"/>
  <c r="G97" i="12"/>
  <c r="N97" i="12"/>
  <c r="N96" i="12"/>
  <c r="O97" i="12"/>
  <c r="O96" i="12"/>
  <c r="P96" i="12"/>
  <c r="D51" i="12"/>
  <c r="P37" i="12"/>
  <c r="N37" i="12"/>
  <c r="O37" i="12"/>
  <c r="M37" i="12"/>
  <c r="L39" i="12" s="1"/>
  <c r="D53" i="12"/>
  <c r="E53" i="12"/>
  <c r="L53" i="12"/>
  <c r="P53" i="12"/>
  <c r="N53" i="12"/>
  <c r="O53" i="12"/>
  <c r="M53" i="12"/>
  <c r="G12" i="12"/>
  <c r="F12" i="12"/>
  <c r="H13" i="12"/>
  <c r="Q12" i="12"/>
  <c r="F13" i="12"/>
  <c r="E13" i="12" s="1"/>
  <c r="G13" i="12"/>
  <c r="G12" i="13"/>
  <c r="H12" i="13"/>
  <c r="I12" i="13"/>
  <c r="J12" i="13"/>
  <c r="K12" i="13"/>
  <c r="L12" i="13"/>
  <c r="Q12" i="13"/>
  <c r="G11" i="13"/>
  <c r="H11" i="13"/>
  <c r="I11" i="13"/>
  <c r="J11" i="13"/>
  <c r="K11" i="13"/>
  <c r="L11" i="13"/>
  <c r="Q11" i="13"/>
  <c r="F10" i="13"/>
  <c r="D10" i="13" s="1"/>
  <c r="E10" i="13" s="1"/>
  <c r="G10" i="13"/>
  <c r="H10" i="13"/>
  <c r="F9" i="13"/>
  <c r="D9" i="13" s="1"/>
  <c r="E9" i="13" s="1"/>
  <c r="G9" i="13"/>
  <c r="L9" i="13"/>
  <c r="Q9" i="13"/>
  <c r="G8" i="13"/>
  <c r="H8" i="13"/>
  <c r="I8" i="13"/>
  <c r="J8" i="13"/>
  <c r="K8" i="13"/>
  <c r="L8" i="13"/>
  <c r="Q8" i="13"/>
  <c r="F7" i="13"/>
  <c r="G7" i="13"/>
  <c r="G10" i="12" s="1"/>
  <c r="H7" i="13"/>
  <c r="H10" i="12" s="1"/>
  <c r="F5" i="13"/>
  <c r="A4" i="13"/>
  <c r="A5" i="13" s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F38" i="12" l="1"/>
  <c r="N39" i="12"/>
  <c r="F33" i="12"/>
  <c r="E44" i="12"/>
  <c r="D44" i="12"/>
  <c r="M39" i="12"/>
  <c r="D36" i="12"/>
  <c r="D41" i="12"/>
  <c r="E27" i="12"/>
  <c r="D27" i="12"/>
  <c r="O27" i="12"/>
  <c r="P27" i="12"/>
  <c r="O32" i="12"/>
  <c r="P32" i="12"/>
  <c r="P47" i="12"/>
  <c r="Q47" i="12"/>
  <c r="F40" i="12"/>
  <c r="D97" i="12"/>
  <c r="D96" i="12"/>
  <c r="E96" i="12"/>
  <c r="D88" i="12"/>
  <c r="D89" i="12"/>
  <c r="E88" i="12"/>
  <c r="D31" i="12"/>
  <c r="D43" i="12"/>
  <c r="E47" i="12"/>
  <c r="D47" i="12"/>
  <c r="E46" i="12"/>
  <c r="D46" i="12"/>
  <c r="O39" i="12"/>
  <c r="E32" i="12"/>
  <c r="D32" i="12"/>
  <c r="M27" i="12"/>
  <c r="N27" i="12"/>
  <c r="M32" i="12"/>
  <c r="N32" i="12"/>
  <c r="N47" i="12"/>
  <c r="O47" i="12"/>
  <c r="P39" i="12"/>
  <c r="E37" i="12"/>
  <c r="D37" i="12"/>
  <c r="D26" i="12"/>
  <c r="D42" i="12"/>
  <c r="D12" i="12"/>
  <c r="E12" i="12"/>
  <c r="O12" i="13"/>
  <c r="M12" i="13"/>
  <c r="P12" i="13"/>
  <c r="N12" i="13"/>
  <c r="O8" i="13"/>
  <c r="M8" i="13"/>
  <c r="P8" i="13"/>
  <c r="N8" i="13"/>
  <c r="P11" i="13"/>
  <c r="N11" i="13"/>
  <c r="O11" i="13"/>
  <c r="M11" i="13"/>
  <c r="O9" i="13"/>
  <c r="M9" i="13"/>
  <c r="P9" i="13"/>
  <c r="N9" i="13"/>
  <c r="F8" i="12"/>
  <c r="E8" i="12" s="1"/>
  <c r="E5" i="13"/>
  <c r="E7" i="13"/>
  <c r="H11" i="12"/>
  <c r="J11" i="12"/>
  <c r="L11" i="12"/>
  <c r="Q11" i="12"/>
  <c r="K11" i="12"/>
  <c r="I11" i="12"/>
  <c r="G11" i="12"/>
  <c r="K63" i="12"/>
  <c r="Q63" i="12"/>
  <c r="H56" i="12"/>
  <c r="I56" i="12"/>
  <c r="J56" i="12"/>
  <c r="K56" i="12"/>
  <c r="D35" i="12" l="1"/>
  <c r="M34" i="12"/>
  <c r="M29" i="12"/>
  <c r="F47" i="12"/>
  <c r="F46" i="12"/>
  <c r="E31" i="12"/>
  <c r="E35" i="12" s="1"/>
  <c r="E43" i="12"/>
  <c r="O34" i="12"/>
  <c r="P34" i="12"/>
  <c r="Q34" i="12" s="1"/>
  <c r="O29" i="12"/>
  <c r="P29" i="12"/>
  <c r="Q29" i="12" s="1"/>
  <c r="D30" i="12"/>
  <c r="E36" i="12"/>
  <c r="E41" i="12"/>
  <c r="E26" i="12"/>
  <c r="E30" i="12" s="1"/>
  <c r="E42" i="12"/>
  <c r="D39" i="12"/>
  <c r="Q39" i="12"/>
  <c r="L34" i="12"/>
  <c r="L29" i="12"/>
  <c r="D34" i="12"/>
  <c r="E34" i="12"/>
  <c r="E39" i="12"/>
  <c r="N34" i="12"/>
  <c r="N29" i="12"/>
  <c r="D29" i="12"/>
  <c r="E29" i="12"/>
  <c r="L63" i="12"/>
  <c r="O63" i="12"/>
  <c r="M63" i="12"/>
  <c r="P63" i="12"/>
  <c r="N63" i="12"/>
  <c r="L56" i="12"/>
  <c r="P56" i="12"/>
  <c r="N56" i="12"/>
  <c r="O56" i="12"/>
  <c r="M56" i="12"/>
  <c r="N11" i="12"/>
  <c r="M11" i="12"/>
  <c r="P11" i="12"/>
  <c r="O11" i="12"/>
  <c r="J75" i="2"/>
  <c r="L104" i="12"/>
  <c r="H75" i="2"/>
  <c r="J104" i="12"/>
  <c r="F75" i="2"/>
  <c r="H104" i="12"/>
  <c r="K75" i="2"/>
  <c r="Q104" i="12"/>
  <c r="I75" i="2"/>
  <c r="K104" i="12"/>
  <c r="G75" i="2"/>
  <c r="I104" i="12"/>
  <c r="G104" i="12"/>
  <c r="E75" i="2"/>
  <c r="I63" i="12"/>
  <c r="J63" i="12"/>
  <c r="I44" i="12"/>
  <c r="J44" i="12"/>
  <c r="K44" i="12"/>
  <c r="L44" i="12"/>
  <c r="Q44" i="12"/>
  <c r="H44" i="12"/>
  <c r="L36" i="12" l="1"/>
  <c r="L41" i="12"/>
  <c r="K31" i="12"/>
  <c r="K43" i="12"/>
  <c r="H107" i="12"/>
  <c r="I113" i="12"/>
  <c r="J107" i="12"/>
  <c r="K113" i="12"/>
  <c r="Q113" i="12"/>
  <c r="H65" i="12"/>
  <c r="G107" i="12"/>
  <c r="H113" i="12"/>
  <c r="I107" i="12"/>
  <c r="J113" i="12"/>
  <c r="K107" i="12"/>
  <c r="L113" i="12"/>
  <c r="D28" i="12"/>
  <c r="E28" i="12"/>
  <c r="D38" i="12"/>
  <c r="D40" i="12" s="1"/>
  <c r="E38" i="12"/>
  <c r="E40" i="12" s="1"/>
  <c r="D33" i="12"/>
  <c r="E33" i="12"/>
  <c r="E50" i="12"/>
  <c r="D50" i="12"/>
  <c r="L26" i="12"/>
  <c r="L42" i="12"/>
  <c r="Q31" i="12"/>
  <c r="Q43" i="12"/>
  <c r="I31" i="12"/>
  <c r="I43" i="12"/>
  <c r="Q26" i="12"/>
  <c r="Q42" i="12"/>
  <c r="Q36" i="12"/>
  <c r="Q41" i="12"/>
  <c r="H31" i="12"/>
  <c r="H43" i="12"/>
  <c r="L31" i="12"/>
  <c r="L43" i="12"/>
  <c r="J31" i="12"/>
  <c r="J43" i="12"/>
  <c r="G65" i="12"/>
  <c r="G113" i="12"/>
  <c r="E49" i="12"/>
  <c r="D49" i="12"/>
  <c r="F49" i="12"/>
  <c r="O104" i="12"/>
  <c r="M104" i="12"/>
  <c r="P104" i="12"/>
  <c r="N104" i="12"/>
  <c r="P44" i="12"/>
  <c r="N44" i="12"/>
  <c r="O44" i="12"/>
  <c r="M44" i="12"/>
  <c r="G66" i="12"/>
  <c r="H46" i="12"/>
  <c r="G49" i="12" s="1"/>
  <c r="O36" i="12" l="1"/>
  <c r="O41" i="12"/>
  <c r="P36" i="12"/>
  <c r="P38" i="12" s="1"/>
  <c r="P41" i="12"/>
  <c r="O31" i="12"/>
  <c r="O43" i="12"/>
  <c r="P31" i="12"/>
  <c r="P33" i="12" s="1"/>
  <c r="Q33" i="12" s="1"/>
  <c r="P43" i="12"/>
  <c r="O26" i="12"/>
  <c r="O42" i="12"/>
  <c r="P26" i="12"/>
  <c r="P28" i="12" s="1"/>
  <c r="Q28" i="12" s="1"/>
  <c r="P42" i="12"/>
  <c r="O107" i="12"/>
  <c r="P113" i="12"/>
  <c r="N107" i="12"/>
  <c r="O113" i="12"/>
  <c r="I26" i="12"/>
  <c r="I42" i="12"/>
  <c r="J26" i="12"/>
  <c r="J42" i="12"/>
  <c r="K26" i="12"/>
  <c r="K28" i="12" s="1"/>
  <c r="K42" i="12"/>
  <c r="M36" i="12"/>
  <c r="L38" i="12" s="1"/>
  <c r="L40" i="12" s="1"/>
  <c r="M41" i="12"/>
  <c r="N36" i="12"/>
  <c r="N41" i="12"/>
  <c r="M31" i="12"/>
  <c r="M43" i="12"/>
  <c r="N31" i="12"/>
  <c r="N43" i="12"/>
  <c r="M26" i="12"/>
  <c r="M42" i="12"/>
  <c r="N26" i="12"/>
  <c r="N42" i="12"/>
  <c r="M107" i="12"/>
  <c r="N113" i="12"/>
  <c r="L107" i="12"/>
  <c r="M113" i="12"/>
  <c r="I33" i="12"/>
  <c r="J35" i="12"/>
  <c r="K33" i="12"/>
  <c r="L35" i="12"/>
  <c r="G33" i="12"/>
  <c r="H35" i="12"/>
  <c r="Q30" i="12"/>
  <c r="H33" i="12"/>
  <c r="I35" i="12"/>
  <c r="Q35" i="12"/>
  <c r="L30" i="12"/>
  <c r="P107" i="12"/>
  <c r="Q107" i="12" s="1"/>
  <c r="J33" i="12"/>
  <c r="K35" i="12"/>
  <c r="H66" i="12"/>
  <c r="G51" i="12"/>
  <c r="D52" i="12" s="1"/>
  <c r="F50" i="12"/>
  <c r="O38" i="12" l="1"/>
  <c r="O40" i="12" s="1"/>
  <c r="M38" i="12"/>
  <c r="M40" i="12" s="1"/>
  <c r="Q38" i="12"/>
  <c r="Q40" i="12" s="1"/>
  <c r="P40" i="12"/>
  <c r="M28" i="12"/>
  <c r="N30" i="12"/>
  <c r="L28" i="12"/>
  <c r="M30" i="12"/>
  <c r="M33" i="12"/>
  <c r="N35" i="12"/>
  <c r="L33" i="12"/>
  <c r="M35" i="12"/>
  <c r="J28" i="12"/>
  <c r="K30" i="12"/>
  <c r="I28" i="12"/>
  <c r="J30" i="12"/>
  <c r="I30" i="12"/>
  <c r="O28" i="12"/>
  <c r="P30" i="12"/>
  <c r="N28" i="12"/>
  <c r="O30" i="12"/>
  <c r="O33" i="12"/>
  <c r="P35" i="12"/>
  <c r="N33" i="12"/>
  <c r="O35" i="12"/>
  <c r="N38" i="12"/>
  <c r="N40" i="12" s="1"/>
  <c r="I66" i="12"/>
  <c r="H51" i="12"/>
  <c r="G52" i="12" s="1"/>
  <c r="G14" i="12"/>
  <c r="H14" i="12"/>
  <c r="I65" i="12" l="1"/>
  <c r="I82" i="12"/>
  <c r="F14" i="12"/>
  <c r="E14" i="12" s="1"/>
  <c r="J66" i="12"/>
  <c r="I51" i="12"/>
  <c r="H52" i="12" s="1"/>
  <c r="J65" i="12" l="1"/>
  <c r="J82" i="12"/>
  <c r="I91" i="12"/>
  <c r="J51" i="12"/>
  <c r="I52" i="12" s="1"/>
  <c r="K66" i="12"/>
  <c r="I85" i="12" l="1"/>
  <c r="J91" i="12"/>
  <c r="K65" i="12"/>
  <c r="K82" i="12"/>
  <c r="K51" i="12"/>
  <c r="J52" i="12" s="1"/>
  <c r="L82" i="12"/>
  <c r="M46" i="12"/>
  <c r="K85" i="12" l="1"/>
  <c r="L91" i="12"/>
  <c r="J85" i="12"/>
  <c r="K91" i="12"/>
  <c r="L65" i="12"/>
  <c r="L66" i="12"/>
  <c r="L51" i="12"/>
  <c r="K52" i="12" s="1"/>
  <c r="Q66" i="12"/>
  <c r="Q46" i="12"/>
  <c r="Q65" i="12" l="1"/>
  <c r="Q82" i="12"/>
  <c r="M66" i="12"/>
  <c r="P66" i="12"/>
  <c r="O66" i="12"/>
  <c r="N66" i="12"/>
  <c r="P51" i="12"/>
  <c r="N46" i="12"/>
  <c r="M49" i="12" s="1"/>
  <c r="O46" i="12"/>
  <c r="P46" i="12"/>
  <c r="P50" i="12"/>
  <c r="Q51" i="12"/>
  <c r="J17" i="10"/>
  <c r="D56" i="2"/>
  <c r="D18" i="10"/>
  <c r="D18" i="2"/>
  <c r="E18" i="2"/>
  <c r="F18" i="2"/>
  <c r="G18" i="2"/>
  <c r="H18" i="2"/>
  <c r="I18" i="2"/>
  <c r="J18" i="2"/>
  <c r="K18" i="2"/>
  <c r="F50" i="3"/>
  <c r="G50" i="3"/>
  <c r="H50" i="3"/>
  <c r="I50" i="3"/>
  <c r="J50" i="3"/>
  <c r="K50" i="3"/>
  <c r="D50" i="3"/>
  <c r="K49" i="3"/>
  <c r="D49" i="3"/>
  <c r="D54" i="3"/>
  <c r="D37" i="3"/>
  <c r="K16" i="10"/>
  <c r="J16" i="10"/>
  <c r="E16" i="10"/>
  <c r="D16" i="10"/>
  <c r="K19" i="10"/>
  <c r="K62" i="3"/>
  <c r="E21" i="10"/>
  <c r="D21" i="10"/>
  <c r="I20" i="10"/>
  <c r="H20" i="10"/>
  <c r="G20" i="10"/>
  <c r="F20" i="10"/>
  <c r="E20" i="10"/>
  <c r="D20" i="10"/>
  <c r="J19" i="10"/>
  <c r="I19" i="10"/>
  <c r="H19" i="10"/>
  <c r="G19" i="10"/>
  <c r="F19" i="10"/>
  <c r="E19" i="10"/>
  <c r="D19" i="10"/>
  <c r="E17" i="10"/>
  <c r="D17" i="10"/>
  <c r="D44" i="3"/>
  <c r="D60" i="3"/>
  <c r="D32" i="3"/>
  <c r="D58" i="3"/>
  <c r="J56" i="3"/>
  <c r="D43" i="3"/>
  <c r="D31" i="3"/>
  <c r="D22" i="1"/>
  <c r="G70" i="12"/>
  <c r="E68" i="2"/>
  <c r="D69" i="2"/>
  <c r="D68" i="2"/>
  <c r="D44" i="2"/>
  <c r="D22" i="2"/>
  <c r="E64" i="2"/>
  <c r="D56" i="3"/>
  <c r="J20" i="10"/>
  <c r="K20" i="10"/>
  <c r="E49" i="3"/>
  <c r="E14" i="3"/>
  <c r="D20" i="3"/>
  <c r="E44" i="2"/>
  <c r="H18" i="10"/>
  <c r="J18" i="10"/>
  <c r="E52" i="2"/>
  <c r="F21" i="10"/>
  <c r="H17" i="10"/>
  <c r="H21" i="10"/>
  <c r="G21" i="10"/>
  <c r="I21" i="10"/>
  <c r="K21" i="10"/>
  <c r="J21" i="10"/>
  <c r="E16" i="1"/>
  <c r="D7" i="1"/>
  <c r="D14" i="2"/>
  <c r="F16" i="1"/>
  <c r="G16" i="1"/>
  <c r="H16" i="1"/>
  <c r="H37" i="3"/>
  <c r="J19" i="3"/>
  <c r="E43" i="3"/>
  <c r="H38" i="3"/>
  <c r="G38" i="3"/>
  <c r="K17" i="10"/>
  <c r="I17" i="10"/>
  <c r="F14" i="3"/>
  <c r="F49" i="3"/>
  <c r="G17" i="10"/>
  <c r="G56" i="12"/>
  <c r="G49" i="3"/>
  <c r="G13" i="3"/>
  <c r="G14" i="3" s="1"/>
  <c r="K38" i="3"/>
  <c r="H49" i="3"/>
  <c r="F38" i="3"/>
  <c r="F37" i="3"/>
  <c r="H13" i="3"/>
  <c r="H14" i="3" s="1"/>
  <c r="I13" i="3"/>
  <c r="I14" i="3" s="1"/>
  <c r="J49" i="3"/>
  <c r="I49" i="3"/>
  <c r="J13" i="3"/>
  <c r="J14" i="3" s="1"/>
  <c r="K13" i="3"/>
  <c r="K14" i="3" s="1"/>
  <c r="N49" i="12" l="1"/>
  <c r="O65" i="12"/>
  <c r="O82" i="12"/>
  <c r="N65" i="12"/>
  <c r="N82" i="12"/>
  <c r="O49" i="12"/>
  <c r="M65" i="12"/>
  <c r="M82" i="12"/>
  <c r="P65" i="12"/>
  <c r="P82" i="12"/>
  <c r="P85" i="12" s="1"/>
  <c r="Q85" i="12" s="1"/>
  <c r="Q91" i="12"/>
  <c r="P49" i="12"/>
  <c r="P52" i="12"/>
  <c r="N51" i="12"/>
  <c r="O51" i="12"/>
  <c r="O52" i="12" s="1"/>
  <c r="N50" i="12"/>
  <c r="M51" i="12"/>
  <c r="L52" i="12" s="1"/>
  <c r="D64" i="2"/>
  <c r="D70" i="2"/>
  <c r="I12" i="12"/>
  <c r="F17" i="10"/>
  <c r="H12" i="12"/>
  <c r="E18" i="10"/>
  <c r="D19" i="3"/>
  <c r="D61" i="3"/>
  <c r="H58" i="3"/>
  <c r="E32" i="3"/>
  <c r="D38" i="3"/>
  <c r="D59" i="3" s="1"/>
  <c r="E31" i="3"/>
  <c r="E37" i="3"/>
  <c r="D55" i="3"/>
  <c r="E54" i="3"/>
  <c r="E60" i="3"/>
  <c r="E44" i="3"/>
  <c r="E38" i="3"/>
  <c r="K56" i="3"/>
  <c r="E50" i="3"/>
  <c r="I43" i="3"/>
  <c r="J32" i="3"/>
  <c r="E58" i="3"/>
  <c r="G58" i="3"/>
  <c r="E56" i="2"/>
  <c r="H56" i="3"/>
  <c r="H43" i="3"/>
  <c r="D19" i="1"/>
  <c r="F19" i="1"/>
  <c r="E19" i="1"/>
  <c r="K18" i="10"/>
  <c r="I18" i="10"/>
  <c r="G18" i="10"/>
  <c r="E22" i="1"/>
  <c r="F18" i="10"/>
  <c r="H62" i="3"/>
  <c r="K60" i="3"/>
  <c r="I60" i="3"/>
  <c r="I44" i="3"/>
  <c r="I61" i="3" s="1"/>
  <c r="H31" i="3"/>
  <c r="I58" i="3"/>
  <c r="E40" i="2"/>
  <c r="G56" i="3"/>
  <c r="G19" i="3"/>
  <c r="I56" i="3"/>
  <c r="I19" i="3"/>
  <c r="J25" i="3"/>
  <c r="F20" i="3"/>
  <c r="F55" i="3"/>
  <c r="E55" i="3"/>
  <c r="G37" i="3"/>
  <c r="D25" i="3"/>
  <c r="J38" i="3"/>
  <c r="J37" i="3"/>
  <c r="I38" i="3"/>
  <c r="J31" i="3"/>
  <c r="K37" i="3"/>
  <c r="I32" i="3"/>
  <c r="I25" i="3"/>
  <c r="D26" i="3"/>
  <c r="D57" i="3" s="1"/>
  <c r="K19" i="3"/>
  <c r="E62" i="3"/>
  <c r="D62" i="3"/>
  <c r="K22" i="1"/>
  <c r="D8" i="4"/>
  <c r="M85" i="12" l="1"/>
  <c r="N91" i="12"/>
  <c r="N85" i="12"/>
  <c r="O91" i="12"/>
  <c r="F94" i="12"/>
  <c r="O85" i="12"/>
  <c r="P91" i="12"/>
  <c r="L85" i="12"/>
  <c r="M91" i="12"/>
  <c r="N52" i="12"/>
  <c r="F70" i="12"/>
  <c r="O50" i="12"/>
  <c r="M50" i="12"/>
  <c r="M52" i="12"/>
  <c r="F64" i="2"/>
  <c r="H70" i="12"/>
  <c r="E59" i="3"/>
  <c r="G6" i="13"/>
  <c r="G9" i="12" s="1"/>
  <c r="E10" i="1"/>
  <c r="F6" i="13"/>
  <c r="D10" i="1"/>
  <c r="K9" i="13"/>
  <c r="I9" i="13"/>
  <c r="J9" i="13"/>
  <c r="H9" i="13"/>
  <c r="I16" i="10"/>
  <c r="G16" i="10"/>
  <c r="H16" i="10"/>
  <c r="F16" i="10"/>
  <c r="K12" i="12"/>
  <c r="I22" i="1"/>
  <c r="J22" i="1"/>
  <c r="J12" i="12"/>
  <c r="H22" i="1"/>
  <c r="G22" i="1"/>
  <c r="F22" i="1"/>
  <c r="H44" i="3"/>
  <c r="H61" i="3" s="1"/>
  <c r="E61" i="3"/>
  <c r="H19" i="3"/>
  <c r="G55" i="3"/>
  <c r="H32" i="3"/>
  <c r="H59" i="3" s="1"/>
  <c r="H60" i="3"/>
  <c r="E48" i="2"/>
  <c r="G43" i="3"/>
  <c r="G60" i="3"/>
  <c r="G44" i="3"/>
  <c r="G61" i="3" s="1"/>
  <c r="G31" i="3"/>
  <c r="G32" i="3"/>
  <c r="G59" i="3" s="1"/>
  <c r="H25" i="3"/>
  <c r="E69" i="2"/>
  <c r="E70" i="2" s="1"/>
  <c r="F54" i="3"/>
  <c r="G54" i="3"/>
  <c r="F52" i="2"/>
  <c r="F60" i="3"/>
  <c r="F44" i="3"/>
  <c r="F61" i="3" s="1"/>
  <c r="F43" i="3"/>
  <c r="F19" i="3"/>
  <c r="F56" i="3"/>
  <c r="F25" i="3"/>
  <c r="I16" i="1"/>
  <c r="E13" i="1"/>
  <c r="H54" i="3"/>
  <c r="J62" i="3"/>
  <c r="I62" i="3"/>
  <c r="J60" i="3"/>
  <c r="K44" i="3"/>
  <c r="K61" i="3" s="1"/>
  <c r="J44" i="3"/>
  <c r="J61" i="3" s="1"/>
  <c r="K43" i="3"/>
  <c r="J43" i="3"/>
  <c r="J59" i="3"/>
  <c r="J58" i="3"/>
  <c r="K32" i="3"/>
  <c r="K59" i="3" s="1"/>
  <c r="G20" i="3"/>
  <c r="H55" i="3"/>
  <c r="G25" i="3"/>
  <c r="E20" i="3"/>
  <c r="E56" i="3"/>
  <c r="E19" i="3"/>
  <c r="E36" i="2"/>
  <c r="F56" i="2"/>
  <c r="F40" i="2"/>
  <c r="F26" i="3"/>
  <c r="F57" i="3" s="1"/>
  <c r="K25" i="3"/>
  <c r="I31" i="3"/>
  <c r="I37" i="3"/>
  <c r="I59" i="3"/>
  <c r="H36" i="12" l="1"/>
  <c r="G38" i="12" s="1"/>
  <c r="G40" i="12" s="1"/>
  <c r="H41" i="12"/>
  <c r="J36" i="12"/>
  <c r="J41" i="12"/>
  <c r="I36" i="12"/>
  <c r="H38" i="12" s="1"/>
  <c r="H40" i="12" s="1"/>
  <c r="I41" i="12"/>
  <c r="K36" i="12"/>
  <c r="K41" i="12"/>
  <c r="F103" i="12"/>
  <c r="F102" i="12"/>
  <c r="I46" i="12"/>
  <c r="H49" i="12" s="1"/>
  <c r="I47" i="12"/>
  <c r="K46" i="12"/>
  <c r="K47" i="12"/>
  <c r="J46" i="12"/>
  <c r="I49" i="12" s="1"/>
  <c r="J47" i="12"/>
  <c r="L46" i="12"/>
  <c r="L47" i="12"/>
  <c r="L50" i="12" s="1"/>
  <c r="E94" i="12"/>
  <c r="E99" i="12" s="1"/>
  <c r="D94" i="12"/>
  <c r="D70" i="12"/>
  <c r="E70" i="12"/>
  <c r="L12" i="12"/>
  <c r="P12" i="12"/>
  <c r="N12" i="12"/>
  <c r="O12" i="12"/>
  <c r="M12" i="12"/>
  <c r="F9" i="12"/>
  <c r="E9" i="12" s="1"/>
  <c r="E6" i="13"/>
  <c r="G64" i="2"/>
  <c r="I70" i="12"/>
  <c r="G94" i="12"/>
  <c r="G50" i="12"/>
  <c r="E74" i="2"/>
  <c r="E76" i="2" s="1"/>
  <c r="G52" i="2"/>
  <c r="G62" i="3"/>
  <c r="F62" i="3"/>
  <c r="F68" i="2"/>
  <c r="F44" i="2"/>
  <c r="F69" i="2"/>
  <c r="F70" i="2" s="1"/>
  <c r="E22" i="2"/>
  <c r="F48" i="2"/>
  <c r="J16" i="1"/>
  <c r="F13" i="1"/>
  <c r="I54" i="3"/>
  <c r="K58" i="3"/>
  <c r="K31" i="3"/>
  <c r="F36" i="2"/>
  <c r="E26" i="3"/>
  <c r="E57" i="3" s="1"/>
  <c r="E25" i="3"/>
  <c r="G56" i="2"/>
  <c r="H20" i="3"/>
  <c r="I55" i="3"/>
  <c r="G26" i="3"/>
  <c r="G57" i="3" s="1"/>
  <c r="G40" i="2"/>
  <c r="G103" i="12" l="1"/>
  <c r="G102" i="12"/>
  <c r="F99" i="12"/>
  <c r="F100" i="12"/>
  <c r="D103" i="12"/>
  <c r="D102" i="12"/>
  <c r="E103" i="12"/>
  <c r="E102" i="12"/>
  <c r="D100" i="12"/>
  <c r="D99" i="12"/>
  <c r="K49" i="12"/>
  <c r="L49" i="12"/>
  <c r="J49" i="12"/>
  <c r="E100" i="12"/>
  <c r="J38" i="12"/>
  <c r="J40" i="12" s="1"/>
  <c r="K38" i="12"/>
  <c r="K40" i="12" s="1"/>
  <c r="I38" i="12"/>
  <c r="I40" i="12" s="1"/>
  <c r="J50" i="12"/>
  <c r="K50" i="12"/>
  <c r="I50" i="12"/>
  <c r="H64" i="2"/>
  <c r="J70" i="12"/>
  <c r="H94" i="12"/>
  <c r="I10" i="13"/>
  <c r="H6" i="13"/>
  <c r="H9" i="12" s="1"/>
  <c r="F10" i="1"/>
  <c r="H50" i="12"/>
  <c r="G4" i="13"/>
  <c r="G7" i="12" s="1"/>
  <c r="G5" i="13"/>
  <c r="G8" i="12" s="1"/>
  <c r="E7" i="1"/>
  <c r="H26" i="3"/>
  <c r="H57" i="3" s="1"/>
  <c r="E14" i="2"/>
  <c r="E65" i="2"/>
  <c r="H52" i="2"/>
  <c r="G44" i="2"/>
  <c r="G68" i="2"/>
  <c r="G69" i="2"/>
  <c r="F66" i="2"/>
  <c r="E66" i="2"/>
  <c r="E67" i="2" s="1"/>
  <c r="F22" i="2"/>
  <c r="F74" i="2"/>
  <c r="G48" i="2"/>
  <c r="G71" i="2"/>
  <c r="K16" i="1"/>
  <c r="K54" i="3"/>
  <c r="J54" i="3"/>
  <c r="I20" i="3"/>
  <c r="J55" i="3"/>
  <c r="H40" i="2"/>
  <c r="H56" i="2"/>
  <c r="G100" i="12" l="1"/>
  <c r="H103" i="12"/>
  <c r="H102" i="12"/>
  <c r="G99" i="12"/>
  <c r="I64" i="2"/>
  <c r="K70" i="12"/>
  <c r="I94" i="12"/>
  <c r="J10" i="13"/>
  <c r="H4" i="13"/>
  <c r="H7" i="12" s="1"/>
  <c r="H5" i="13"/>
  <c r="H8" i="12" s="1"/>
  <c r="F7" i="1"/>
  <c r="I6" i="13"/>
  <c r="I9" i="12" s="1"/>
  <c r="G10" i="1"/>
  <c r="G70" i="2"/>
  <c r="G74" i="2"/>
  <c r="F14" i="2"/>
  <c r="F65" i="2"/>
  <c r="F67" i="2" s="1"/>
  <c r="H44" i="2"/>
  <c r="H68" i="2"/>
  <c r="H69" i="2"/>
  <c r="I26" i="3"/>
  <c r="I57" i="3" s="1"/>
  <c r="F76" i="2"/>
  <c r="G22" i="2"/>
  <c r="G72" i="2"/>
  <c r="G73" i="2" s="1"/>
  <c r="G14" i="2"/>
  <c r="I52" i="2"/>
  <c r="H48" i="2"/>
  <c r="H71" i="2"/>
  <c r="G65" i="2"/>
  <c r="G36" i="2"/>
  <c r="G66" i="2"/>
  <c r="J20" i="3"/>
  <c r="I56" i="2"/>
  <c r="I103" i="12" l="1"/>
  <c r="I102" i="12"/>
  <c r="H99" i="12"/>
  <c r="H100" i="12"/>
  <c r="G67" i="2"/>
  <c r="J94" i="12"/>
  <c r="J64" i="2"/>
  <c r="K10" i="13"/>
  <c r="I7" i="13"/>
  <c r="I10" i="12" s="1"/>
  <c r="G13" i="1"/>
  <c r="I4" i="13"/>
  <c r="I7" i="12" s="1"/>
  <c r="I5" i="13"/>
  <c r="I8" i="12" s="1"/>
  <c r="G7" i="1"/>
  <c r="J6" i="13"/>
  <c r="J9" i="12" s="1"/>
  <c r="H10" i="1"/>
  <c r="G76" i="2"/>
  <c r="H70" i="2"/>
  <c r="J26" i="3"/>
  <c r="J57" i="3" s="1"/>
  <c r="H74" i="2"/>
  <c r="I44" i="2"/>
  <c r="I68" i="2"/>
  <c r="I69" i="2"/>
  <c r="J52" i="2"/>
  <c r="I48" i="2"/>
  <c r="I71" i="2"/>
  <c r="H14" i="2"/>
  <c r="H22" i="2"/>
  <c r="H72" i="2"/>
  <c r="H73" i="2" s="1"/>
  <c r="H36" i="2"/>
  <c r="H65" i="2"/>
  <c r="H66" i="2"/>
  <c r="J56" i="2"/>
  <c r="K20" i="3"/>
  <c r="K55" i="3"/>
  <c r="I100" i="12" l="1"/>
  <c r="J103" i="12"/>
  <c r="J102" i="12"/>
  <c r="I99" i="12"/>
  <c r="L70" i="12"/>
  <c r="K64" i="2"/>
  <c r="Q70" i="12"/>
  <c r="K94" i="12"/>
  <c r="L10" i="13"/>
  <c r="J7" i="13"/>
  <c r="J10" i="12" s="1"/>
  <c r="H13" i="1"/>
  <c r="J4" i="13"/>
  <c r="J7" i="12" s="1"/>
  <c r="J5" i="13"/>
  <c r="J8" i="12" s="1"/>
  <c r="H7" i="1"/>
  <c r="K6" i="13"/>
  <c r="K9" i="12" s="1"/>
  <c r="I10" i="1"/>
  <c r="I74" i="2"/>
  <c r="I76" i="2" s="1"/>
  <c r="I22" i="2"/>
  <c r="I72" i="2"/>
  <c r="I73" i="2" s="1"/>
  <c r="J48" i="2"/>
  <c r="J71" i="2"/>
  <c r="I70" i="2"/>
  <c r="H76" i="2"/>
  <c r="J44" i="2"/>
  <c r="J68" i="2"/>
  <c r="J69" i="2"/>
  <c r="K52" i="2"/>
  <c r="H67" i="2"/>
  <c r="K26" i="3"/>
  <c r="K57" i="3" s="1"/>
  <c r="K56" i="2"/>
  <c r="K40" i="2"/>
  <c r="J36" i="2"/>
  <c r="K103" i="12" l="1"/>
  <c r="K102" i="12"/>
  <c r="J99" i="12"/>
  <c r="J100" i="12"/>
  <c r="P70" i="12"/>
  <c r="O70" i="12"/>
  <c r="N70" i="12"/>
  <c r="M70" i="12"/>
  <c r="L94" i="12"/>
  <c r="Q10" i="13"/>
  <c r="O10" i="13" s="1"/>
  <c r="K7" i="13"/>
  <c r="K10" i="12" s="1"/>
  <c r="I13" i="1"/>
  <c r="K4" i="13"/>
  <c r="K7" i="12" s="1"/>
  <c r="K5" i="13"/>
  <c r="K8" i="12" s="1"/>
  <c r="I7" i="1"/>
  <c r="Q6" i="13"/>
  <c r="K10" i="1"/>
  <c r="L6" i="13"/>
  <c r="J10" i="1"/>
  <c r="K69" i="2"/>
  <c r="J70" i="2"/>
  <c r="J74" i="2"/>
  <c r="K48" i="2"/>
  <c r="K71" i="2"/>
  <c r="J22" i="2"/>
  <c r="J72" i="2"/>
  <c r="J73" i="2" s="1"/>
  <c r="I14" i="2"/>
  <c r="J40" i="2"/>
  <c r="K44" i="2"/>
  <c r="K68" i="2"/>
  <c r="K100" i="12" l="1"/>
  <c r="L103" i="12"/>
  <c r="L102" i="12"/>
  <c r="K99" i="12"/>
  <c r="N10" i="13"/>
  <c r="M10" i="13"/>
  <c r="L9" i="12"/>
  <c r="O6" i="13"/>
  <c r="O9" i="12" s="1"/>
  <c r="M6" i="13"/>
  <c r="P6" i="13"/>
  <c r="N6" i="13"/>
  <c r="P10" i="13"/>
  <c r="P9" i="12" s="1"/>
  <c r="Q9" i="12"/>
  <c r="K17" i="12"/>
  <c r="K18" i="12" s="1"/>
  <c r="K21" i="12"/>
  <c r="K22" i="12" s="1"/>
  <c r="K19" i="12"/>
  <c r="K20" i="12" s="1"/>
  <c r="K23" i="12"/>
  <c r="K24" i="12" s="1"/>
  <c r="L7" i="13"/>
  <c r="J13" i="1"/>
  <c r="L4" i="13"/>
  <c r="L5" i="13"/>
  <c r="J7" i="1"/>
  <c r="K70" i="2"/>
  <c r="J76" i="2"/>
  <c r="K74" i="2"/>
  <c r="I40" i="2"/>
  <c r="I36" i="2"/>
  <c r="I66" i="2"/>
  <c r="J66" i="2"/>
  <c r="J14" i="2"/>
  <c r="J65" i="2"/>
  <c r="I65" i="2"/>
  <c r="K22" i="2"/>
  <c r="K72" i="2"/>
  <c r="K73" i="2" s="1"/>
  <c r="K14" i="2"/>
  <c r="K36" i="2"/>
  <c r="K65" i="2"/>
  <c r="K66" i="2"/>
  <c r="O94" i="12" l="1"/>
  <c r="Q94" i="12"/>
  <c r="M9" i="12"/>
  <c r="N94" i="12"/>
  <c r="M94" i="12"/>
  <c r="P94" i="12"/>
  <c r="L10" i="12"/>
  <c r="N9" i="12"/>
  <c r="L8" i="12"/>
  <c r="L7" i="12"/>
  <c r="L21" i="12" s="1"/>
  <c r="L22" i="12" s="1"/>
  <c r="Q7" i="13"/>
  <c r="Q10" i="12" s="1"/>
  <c r="K13" i="1"/>
  <c r="Q4" i="13"/>
  <c r="Q7" i="12" s="1"/>
  <c r="Q5" i="13"/>
  <c r="Q8" i="12" s="1"/>
  <c r="K7" i="1"/>
  <c r="I67" i="2"/>
  <c r="J67" i="2"/>
  <c r="K76" i="2"/>
  <c r="K67" i="2"/>
  <c r="O100" i="12" l="1"/>
  <c r="P103" i="12"/>
  <c r="P102" i="12"/>
  <c r="O99" i="12"/>
  <c r="M100" i="12"/>
  <c r="N103" i="12"/>
  <c r="N102" i="12"/>
  <c r="M99" i="12"/>
  <c r="Q103" i="12"/>
  <c r="Q102" i="12"/>
  <c r="P99" i="12"/>
  <c r="Q99" i="12" s="1"/>
  <c r="P100" i="12"/>
  <c r="Q100" i="12" s="1"/>
  <c r="M103" i="12"/>
  <c r="M102" i="12"/>
  <c r="L99" i="12"/>
  <c r="L100" i="12"/>
  <c r="O103" i="12"/>
  <c r="O102" i="12"/>
  <c r="N99" i="12"/>
  <c r="N100" i="12"/>
  <c r="O7" i="13"/>
  <c r="O10" i="12" s="1"/>
  <c r="P7" i="13"/>
  <c r="P10" i="12" s="1"/>
  <c r="M7" i="13"/>
  <c r="M10" i="12" s="1"/>
  <c r="N7" i="13"/>
  <c r="N10" i="12" s="1"/>
  <c r="L23" i="12"/>
  <c r="L24" i="12" s="1"/>
  <c r="L19" i="12"/>
  <c r="L20" i="12" s="1"/>
  <c r="L17" i="12"/>
  <c r="L18" i="12" s="1"/>
  <c r="P4" i="13"/>
  <c r="P7" i="12" s="1"/>
  <c r="P17" i="12" s="1"/>
  <c r="P18" i="12" s="1"/>
  <c r="O4" i="13"/>
  <c r="O7" i="12" s="1"/>
  <c r="N5" i="13"/>
  <c r="N8" i="12" s="1"/>
  <c r="M5" i="13"/>
  <c r="M8" i="12" s="1"/>
  <c r="N4" i="13"/>
  <c r="N7" i="12" s="1"/>
  <c r="M4" i="13"/>
  <c r="M7" i="12" s="1"/>
  <c r="P5" i="13"/>
  <c r="P8" i="12" s="1"/>
  <c r="O5" i="13"/>
  <c r="O8" i="12" s="1"/>
  <c r="F58" i="3"/>
  <c r="F32" i="3"/>
  <c r="F59" i="3" s="1"/>
  <c r="F31" i="3"/>
  <c r="D36" i="2"/>
  <c r="D40" i="2"/>
  <c r="H26" i="12" l="1"/>
  <c r="H42" i="12"/>
  <c r="P23" i="12"/>
  <c r="P24" i="12" s="1"/>
  <c r="P19" i="12"/>
  <c r="P20" i="12" s="1"/>
  <c r="M17" i="12"/>
  <c r="M18" i="12" s="1"/>
  <c r="M21" i="12"/>
  <c r="M22" i="12" s="1"/>
  <c r="M19" i="12"/>
  <c r="M20" i="12" s="1"/>
  <c r="M23" i="12"/>
  <c r="M24" i="12" s="1"/>
  <c r="P21" i="12"/>
  <c r="P22" i="12" s="1"/>
  <c r="N17" i="12"/>
  <c r="N18" i="12" s="1"/>
  <c r="N21" i="12"/>
  <c r="N22" i="12" s="1"/>
  <c r="N19" i="12"/>
  <c r="N20" i="12" s="1"/>
  <c r="N23" i="12"/>
  <c r="N24" i="12" s="1"/>
  <c r="O19" i="12"/>
  <c r="O20" i="12" s="1"/>
  <c r="O23" i="12"/>
  <c r="O24" i="12" s="1"/>
  <c r="O17" i="12"/>
  <c r="O18" i="12" s="1"/>
  <c r="O21" i="12"/>
  <c r="O22" i="12" s="1"/>
  <c r="D65" i="2"/>
  <c r="D66" i="2"/>
  <c r="G28" i="12" l="1"/>
  <c r="H30" i="12"/>
  <c r="H28" i="12"/>
  <c r="F61" i="12"/>
  <c r="D67" i="2"/>
  <c r="H82" i="12"/>
  <c r="F71" i="2"/>
  <c r="E71" i="2"/>
  <c r="F72" i="2"/>
  <c r="H91" i="12" l="1"/>
  <c r="H85" i="12"/>
  <c r="D61" i="12"/>
  <c r="E61" i="12"/>
  <c r="F73" i="2"/>
  <c r="E72" i="2"/>
  <c r="E73" i="2" s="1"/>
  <c r="G82" i="12"/>
  <c r="G91" i="12" l="1"/>
  <c r="G85" i="12"/>
  <c r="D48" i="2"/>
  <c r="F82" i="12"/>
  <c r="D52" i="2"/>
  <c r="F91" i="12" l="1"/>
  <c r="F85" i="12"/>
  <c r="D82" i="12"/>
  <c r="F65" i="12"/>
  <c r="D72" i="2"/>
  <c r="D71" i="2"/>
  <c r="L92" i="12" l="1"/>
  <c r="J92" i="12"/>
  <c r="G92" i="12"/>
  <c r="F92" i="12"/>
  <c r="H92" i="12"/>
  <c r="Q92" i="12"/>
  <c r="K92" i="12"/>
  <c r="I92" i="12"/>
  <c r="M92" i="12"/>
  <c r="D91" i="12"/>
  <c r="P92" i="12"/>
  <c r="N92" i="12"/>
  <c r="D92" i="12"/>
  <c r="O92" i="12"/>
  <c r="E92" i="12"/>
  <c r="H86" i="12"/>
  <c r="I86" i="12"/>
  <c r="J86" i="12"/>
  <c r="K86" i="12"/>
  <c r="P86" i="12"/>
  <c r="Q86" i="12" s="1"/>
  <c r="M86" i="12"/>
  <c r="O86" i="12"/>
  <c r="N86" i="12"/>
  <c r="L86" i="12"/>
  <c r="G86" i="12"/>
  <c r="F86" i="12"/>
  <c r="E86" i="12"/>
  <c r="D65" i="12"/>
  <c r="F66" i="12"/>
  <c r="D73" i="2"/>
  <c r="D13" i="1"/>
  <c r="F11" i="13"/>
  <c r="D26" i="2"/>
  <c r="E65" i="12" l="1"/>
  <c r="E82" i="12"/>
  <c r="D66" i="12"/>
  <c r="E66" i="12"/>
  <c r="F10" i="12"/>
  <c r="E10" i="12" s="1"/>
  <c r="D11" i="13"/>
  <c r="E11" i="13" s="1"/>
  <c r="D75" i="2"/>
  <c r="D74" i="2"/>
  <c r="F104" i="12" l="1"/>
  <c r="F105" i="12"/>
  <c r="D85" i="12"/>
  <c r="D86" i="12"/>
  <c r="E91" i="12"/>
  <c r="E85" i="12"/>
  <c r="D76" i="2"/>
  <c r="F67" i="12"/>
  <c r="D16" i="1"/>
  <c r="F12" i="13"/>
  <c r="D12" i="13" s="1"/>
  <c r="E12" i="13" s="1"/>
  <c r="F8" i="13"/>
  <c r="E8" i="13" s="1"/>
  <c r="F4" i="13"/>
  <c r="F113" i="12" l="1"/>
  <c r="F110" i="12"/>
  <c r="D104" i="12"/>
  <c r="E108" i="12" s="1"/>
  <c r="D105" i="12"/>
  <c r="F107" i="12"/>
  <c r="D67" i="12"/>
  <c r="F7" i="12"/>
  <c r="J21" i="12" s="1"/>
  <c r="J22" i="12" s="1"/>
  <c r="D4" i="13"/>
  <c r="F11" i="12"/>
  <c r="E11" i="12" s="1"/>
  <c r="F8" i="4"/>
  <c r="E8" i="4"/>
  <c r="E67" i="12" l="1"/>
  <c r="E104" i="12"/>
  <c r="E105" i="12"/>
  <c r="H114" i="12"/>
  <c r="J114" i="12"/>
  <c r="L114" i="12"/>
  <c r="G114" i="12"/>
  <c r="I114" i="12"/>
  <c r="K114" i="12"/>
  <c r="Q114" i="12"/>
  <c r="M114" i="12"/>
  <c r="O114" i="12"/>
  <c r="N114" i="12"/>
  <c r="P114" i="12"/>
  <c r="J108" i="12"/>
  <c r="I108" i="12"/>
  <c r="H108" i="12"/>
  <c r="P108" i="12"/>
  <c r="Q108" i="12" s="1"/>
  <c r="G108" i="12"/>
  <c r="K108" i="12"/>
  <c r="F108" i="12"/>
  <c r="O108" i="12"/>
  <c r="N108" i="12"/>
  <c r="M108" i="12"/>
  <c r="L108" i="12"/>
  <c r="F114" i="12"/>
  <c r="D114" i="12"/>
  <c r="D113" i="12"/>
  <c r="F111" i="12"/>
  <c r="H111" i="12"/>
  <c r="J111" i="12"/>
  <c r="P111" i="12"/>
  <c r="Q111" i="12" s="1"/>
  <c r="G111" i="12"/>
  <c r="I111" i="12"/>
  <c r="K111" i="12"/>
  <c r="M111" i="12"/>
  <c r="O111" i="12"/>
  <c r="L111" i="12"/>
  <c r="N111" i="12"/>
  <c r="E111" i="12"/>
  <c r="J17" i="12"/>
  <c r="J18" i="12" s="1"/>
  <c r="D7" i="12"/>
  <c r="E7" i="12" s="1"/>
  <c r="E4" i="13"/>
  <c r="J23" i="12"/>
  <c r="J24" i="12" s="1"/>
  <c r="J19" i="12"/>
  <c r="J20" i="12" s="1"/>
  <c r="G8" i="4"/>
  <c r="G17" i="1"/>
  <c r="I17" i="12" l="1"/>
  <c r="I18" i="12" s="1"/>
  <c r="F19" i="12"/>
  <c r="F20" i="12" s="1"/>
  <c r="G23" i="12"/>
  <c r="G24" i="12" s="1"/>
  <c r="Q23" i="12"/>
  <c r="Q24" i="12" s="1"/>
  <c r="H23" i="12"/>
  <c r="H24" i="12" s="1"/>
  <c r="D21" i="12"/>
  <c r="D22" i="12" s="1"/>
  <c r="Q17" i="12"/>
  <c r="Q18" i="12" s="1"/>
  <c r="I23" i="12"/>
  <c r="I24" i="12" s="1"/>
  <c r="H19" i="12"/>
  <c r="H20" i="12" s="1"/>
  <c r="G19" i="12"/>
  <c r="G20" i="12" s="1"/>
  <c r="D17" i="12"/>
  <c r="D18" i="12" s="1"/>
  <c r="D108" i="12"/>
  <c r="D107" i="12"/>
  <c r="E107" i="12"/>
  <c r="E114" i="12"/>
  <c r="E113" i="12"/>
  <c r="D111" i="12"/>
  <c r="D110" i="12"/>
  <c r="E110" i="12"/>
  <c r="F21" i="12"/>
  <c r="F22" i="12" s="1"/>
  <c r="Q21" i="12"/>
  <c r="Q22" i="12" s="1"/>
  <c r="Q19" i="12"/>
  <c r="Q20" i="12" s="1"/>
  <c r="Q1" i="12"/>
  <c r="I19" i="12"/>
  <c r="I20" i="12" s="1"/>
  <c r="I21" i="12"/>
  <c r="I22" i="12" s="1"/>
  <c r="H17" i="12"/>
  <c r="H18" i="12" s="1"/>
  <c r="H21" i="12"/>
  <c r="H22" i="12" s="1"/>
  <c r="G17" i="12"/>
  <c r="G18" i="12" s="1"/>
  <c r="G21" i="12"/>
  <c r="G22" i="12" s="1"/>
  <c r="D19" i="12"/>
  <c r="D20" i="12" s="1"/>
  <c r="D23" i="12"/>
  <c r="D24" i="12" s="1"/>
  <c r="F17" i="12"/>
  <c r="F18" i="12" s="1"/>
  <c r="F23" i="12"/>
  <c r="F24" i="12" s="1"/>
  <c r="H17" i="1"/>
  <c r="H8" i="4"/>
  <c r="G19" i="1"/>
  <c r="I14" i="12"/>
  <c r="I8" i="4" l="1"/>
  <c r="I17" i="1"/>
  <c r="H19" i="1"/>
  <c r="J14" i="12"/>
  <c r="J17" i="1" l="1"/>
  <c r="J8" i="4"/>
  <c r="I19" i="1"/>
  <c r="K14" i="12"/>
  <c r="J19" i="1" l="1"/>
  <c r="K17" i="1"/>
  <c r="K8" i="4"/>
  <c r="L14" i="12" l="1"/>
  <c r="K18" i="1"/>
  <c r="Q14" i="12" l="1"/>
  <c r="P13" i="12"/>
  <c r="K19" i="1"/>
  <c r="O13" i="12" l="1"/>
  <c r="P14" i="12"/>
  <c r="N13" i="12"/>
  <c r="O14" i="12"/>
  <c r="M13" i="12"/>
  <c r="N14" i="12"/>
  <c r="L13" i="12"/>
  <c r="M14" i="12"/>
</calcChain>
</file>

<file path=xl/sharedStrings.xml><?xml version="1.0" encoding="utf-8"?>
<sst xmlns="http://schemas.openxmlformats.org/spreadsheetml/2006/main" count="1959" uniqueCount="653">
  <si>
    <t>Отношение удельного расхода электрической энергии на обеспечение бюджетных учреждений, расчеты за которую осуществляются с применением расчетных способов, к удельному расходу электрической энергии на обеспечение бюджетных учреждений, расчеты за которую осуществляются с использованием приборов учета (в расчете на одного человека)</t>
  </si>
  <si>
    <t>Отношение удельного расхода тепловой энергии бюджетными учреждениями, расчеты за которую осуществляются с применением расчетных способов, к удельному расходу тепловой энергии бюджетными учреждениями, расчеты за которую осуществляются с использованием приборов учета (в расчете на одного человека)</t>
  </si>
  <si>
    <t>Отношение удельного расхода воды бюджетными учреждениями, расчеты за которую осуществляются с применением расчетных способов, к удельному расходу воды бюджетными учреждениями, расчеты за которую осуществляются с использованием приборов учета (в расчете на одного человека)</t>
  </si>
  <si>
    <t xml:space="preserve">  - количество человек, которым предоставляется социальная поддержка по оплате жилого помещения и коммунальных услуг</t>
  </si>
  <si>
    <t>тыс. чел</t>
  </si>
  <si>
    <t xml:space="preserve">  -  на предоставление субсидий организациям коммунального комплекса на приобретение топлива</t>
  </si>
  <si>
    <t>Общий расход бюджета района (муниципального образования) , в том числе:</t>
  </si>
  <si>
    <t>Общий бюджет учреждений, у которых проведено обязательное энергетическое обследование</t>
  </si>
  <si>
    <t xml:space="preserve">  - на предоставление социальной поддержки гражданам по оплате жилого помещения и коммунальных услуг</t>
  </si>
  <si>
    <t>Удельные расходы бюджета РТ, районов, муниципальных образований на предоставление социальной поддержки гражданам по оплате жилого помещения и коммунальных услуг</t>
  </si>
  <si>
    <t>Выработка тепловой энергии</t>
  </si>
  <si>
    <t>тыс. т у.т.</t>
  </si>
  <si>
    <t>Удельный расход топлива на выработку тепловой энергии</t>
  </si>
  <si>
    <t>Потери тепловой энергии при ее передаче</t>
  </si>
  <si>
    <t>тыс.куб.м</t>
  </si>
  <si>
    <t>Потери воды при ее передаче</t>
  </si>
  <si>
    <t>Затраты электрической энергии на транспортировку воды</t>
  </si>
  <si>
    <t>тыс. кВт.ч</t>
  </si>
  <si>
    <t>Расход топлива всего на выработку тепловой энергии</t>
  </si>
  <si>
    <t>Наименование показателя</t>
  </si>
  <si>
    <t>Количество высокоэкономичных по использованию моторного топлива (в том числе относящихся к объектам с высоким классом энергетической эффективности) транспортных средств, относящихся к общественному транспорту, на котором осуществляется регулирование тарифов на услуги по перевозке</t>
  </si>
  <si>
    <t>шт</t>
  </si>
  <si>
    <t>Количество общественного транспорта, на котором осуществляется регулирование тарифов на услуги по перевозке, в отношении которых проведены мероприятия по энергосбережению и повышению энергетической эффективности, в том числе по замещению бензина, используемого транспортными средствами в качестве моторного топлива, природным газом</t>
  </si>
  <si>
    <t xml:space="preserve">  Общий объем потребленной электрической энергии, в том числе:</t>
  </si>
  <si>
    <t xml:space="preserve"> - объем электрической энергии, расчеты за которую осуществляются с использованием приборов учета (в части многоквартирных домов - с использованием коллективных (общедомовых) приборов учета)</t>
  </si>
  <si>
    <t>Доля объемов электрической энергии, расчеты за которую осуществляются с использованием приборов учета (в части многоквартирных домов - с использованием коллективных (общедомовых) приборов учета), в общем объеме потребленной электрической энергии</t>
  </si>
  <si>
    <t xml:space="preserve">  Общий объем потребленной тепловой энергии, в том числе:</t>
  </si>
  <si>
    <t xml:space="preserve">  - объем тепловой энергии, расчеты за которую осуществляются с использованием приборов учета (в части многоквартирных домов - с использованием коллективных (общедомовых) приборов учета)</t>
  </si>
  <si>
    <t>Доля объемов тепловой энергии, расчеты за которую осуществляются с использованием приборов учета (в части многоквартирных домов - с использованием коллективных (общедомовых) приборов учета), в общем объеме потребленной тепловой энергии</t>
  </si>
  <si>
    <t xml:space="preserve">  Общий объем потребленной воды, в том числе:</t>
  </si>
  <si>
    <t>тыс. куб.м</t>
  </si>
  <si>
    <t xml:space="preserve">  - объем воды, расчеты за которую осуществляются с использованием приборов учета (в части многоквартирных домов - с использованием коллективных (общедомовых) приборов учета)</t>
  </si>
  <si>
    <t>Доля объемов воды, расчеты за которую осуществляются с использованием приборов учета (в части многоквартирных домов - с использованием коллективных (общедомовых) приборов учета), в общем объеме потребленной воды</t>
  </si>
  <si>
    <t xml:space="preserve">  - объем природного газа, расчеты за который осуществляются с использованием приборов учета (в части многоквартирных домов - с использованием индивидуальных и общих (для коммунальной квартиры) приборов учета)</t>
  </si>
  <si>
    <t>Доля объемов природного газа, расчеты за который осуществляются с использованием приборов учета (в части многоквартирных домов - с использованием индивидуальных и общих (для коммунальной квартиры) приборов учета), в общем объеме потребленного природного газа</t>
  </si>
  <si>
    <t>Объем производства энергетических ресурсов с использованием возобновляемых источников энергии и (или) вторичных энергетических ресурсов</t>
  </si>
  <si>
    <t>Доля энергетических ресурсов, производимых с использованием возобновляемых источников энергии и (или) вторичных энергетических ресурсов, в общем объеме энергетических ресурсов</t>
  </si>
  <si>
    <t>Общий объем производимых энергетических ресурсов</t>
  </si>
  <si>
    <t>тыс. т.у.т.</t>
  </si>
  <si>
    <t>Доля объема внебюджетных средств, используемых для финансирования мероприятий по энергосбережению и повышению энергетической эффективности, в общем объеме финансирования программы</t>
  </si>
  <si>
    <t>тыс. руб</t>
  </si>
  <si>
    <t>Общий объем финансирования  программы по энергосбережению, в том числе:</t>
  </si>
  <si>
    <t>Экономия электрической энергии в стоимостном выражении</t>
  </si>
  <si>
    <t>Экономия электрической энергии в натуральном выражении, в том числе:</t>
  </si>
  <si>
    <t xml:space="preserve">  - за счет использования энергосберегающих осветительных приборов и систем</t>
  </si>
  <si>
    <t xml:space="preserve">  -  за счет использования энергосберегающих осветительных приборов и систем</t>
  </si>
  <si>
    <t>Экономия тепловой энергии в натуральном выражении</t>
  </si>
  <si>
    <t>Экономия тепловой энергии в стоимостном выражении</t>
  </si>
  <si>
    <t>Экономия воды в натуральном выражении</t>
  </si>
  <si>
    <t>Экономия воды в стоимостном выражении</t>
  </si>
  <si>
    <t>№ п.п.</t>
  </si>
  <si>
    <t>Наименование показателя.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</si>
  <si>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</si>
  <si>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</si>
  <si>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</si>
  <si>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</si>
  <si>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</si>
  <si>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</si>
  <si>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</si>
  <si>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</si>
  <si>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</si>
  <si>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</si>
  <si>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</si>
  <si>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</si>
  <si>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</si>
  <si>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</si>
  <si>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</si>
  <si>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</si>
  <si>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</si>
  <si>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</si>
  <si>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</si>
  <si>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 xml:space="preserve">      - объем потребленной электрической энергии, тыс.кВт.ч </t>
  </si>
  <si>
    <t>Количество жилых многоквартирных домов, шт., в том числе:</t>
  </si>
  <si>
    <t>21.</t>
  </si>
  <si>
    <t>22.</t>
  </si>
  <si>
    <t>23.</t>
  </si>
  <si>
    <t>24.</t>
  </si>
  <si>
    <t>25.</t>
  </si>
  <si>
    <t>26.</t>
  </si>
  <si>
    <t>27.</t>
  </si>
  <si>
    <t>28.</t>
  </si>
  <si>
    <t>Единица измерения</t>
  </si>
  <si>
    <t xml:space="preserve">  - общая площадь</t>
  </si>
  <si>
    <t>тыс. кв.м.</t>
  </si>
  <si>
    <t>Количество жилых домов всего, в том числе:</t>
  </si>
  <si>
    <t>шт.</t>
  </si>
  <si>
    <t xml:space="preserve">тыс.кВт.ч </t>
  </si>
  <si>
    <t xml:space="preserve">  - общий объем потребленной электрической энергии</t>
  </si>
  <si>
    <t xml:space="preserve">  - общий объем потребленной тепловой энергии</t>
  </si>
  <si>
    <t>тыс. Гкал</t>
  </si>
  <si>
    <t>тыс.м.куб.</t>
  </si>
  <si>
    <t>Количество жилых домов за исключением многоквартирных домов, в том числе:</t>
  </si>
  <si>
    <t xml:space="preserve"> - количество жилых домов, в которых расчеты за электрическую энергию  осуществляются с использованием приборов учета, в том числе:</t>
  </si>
  <si>
    <t xml:space="preserve">      - объем потребленной электрической энергии</t>
  </si>
  <si>
    <t xml:space="preserve">      - доля объемов электрической энергии в общем объеме потребленной электрической энергии</t>
  </si>
  <si>
    <t>%</t>
  </si>
  <si>
    <t xml:space="preserve"> - количество жилых домов, в которых расчеты за тепловую энергию  осуществляются с использованием приборов учета, в том числе:</t>
  </si>
  <si>
    <t xml:space="preserve">      - объем потребленной тепловой энергии</t>
  </si>
  <si>
    <t>тыс.Гкал</t>
  </si>
  <si>
    <t xml:space="preserve">      - доля объемов тепловой энергии в общем объеме потребленной тепловой энергии</t>
  </si>
  <si>
    <t xml:space="preserve"> - количество жилых домов, в которых расчеты за воду  осуществляются с использованием приборов учета, в том числе:</t>
  </si>
  <si>
    <t xml:space="preserve">      - объем потребленной воды</t>
  </si>
  <si>
    <t xml:space="preserve">      - доля объемов воды в общем объеме потребленной воды</t>
  </si>
  <si>
    <t xml:space="preserve">      - общая площадь</t>
  </si>
  <si>
    <t xml:space="preserve">      - объем потребленного природного газа</t>
  </si>
  <si>
    <t xml:space="preserve">      - доля объемов природного газа  в общем объеме потребленного природного газа</t>
  </si>
  <si>
    <t xml:space="preserve">  - количество жилых домов, в отношении которых проведено энергетическое обследование</t>
  </si>
  <si>
    <t xml:space="preserve">  - доля жилых домов, в отношении которых проведено энергетическое обследование, в общем числе жилых домов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</si>
  <si>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</si>
  <si>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</si>
  <si>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</si>
  <si>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</si>
  <si>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</si>
  <si>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</si>
  <si>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</si>
  <si>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</si>
  <si>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</si>
  <si>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</si>
  <si>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</si>
  <si>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</si>
  <si>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</si>
  <si>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</si>
  <si>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</si>
  <si>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</si>
  <si>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</si>
  <si>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 xml:space="preserve">  - количество жилых многоквартирных домов, в которых расчеты за электричекую энергию осуществляются с использованием коллективных (общедомовых) приборов учета, в том числе: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</si>
  <si>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</si>
  <si>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</si>
  <si>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</si>
  <si>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</si>
  <si>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</si>
  <si>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</si>
  <si>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</si>
  <si>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</si>
  <si>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</si>
  <si>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</si>
  <si>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</si>
  <si>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</si>
  <si>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</si>
  <si>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</si>
  <si>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</si>
  <si>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 xml:space="preserve">  - количество жилых домов, в которых расчеты за тепловую энергию  осуществляются с использованием приборов учета, в том числе:</t>
  </si>
  <si>
    <t xml:space="preserve">  - количество жилых домов, в которых расчеты за воду осуществляются с использованием коллективных (общедомовых) приборов учета, в том числе:</t>
  </si>
  <si>
    <t xml:space="preserve">  - количество жилых домов, в которых расчеты за воду осуществляются с использованием индивидуальных и общих (для коммунальной квартиры) приборов учета, в том числе:</t>
  </si>
  <si>
    <t xml:space="preserve">  - количество жилых домов, в которых расчеты за природный газ осуществляются с использованием индивидуальных и общих (для коммунальной квартиры) приборов учета, в том числе:</t>
  </si>
  <si>
    <t xml:space="preserve"> - количество жилых домов, в которых расчеты за природный газ осуществляются с использованием приборов учета, в том числе:</t>
  </si>
  <si>
    <t xml:space="preserve">  - общий объем потребленной воды</t>
  </si>
  <si>
    <t xml:space="preserve">  - общий объем потребленного природного газа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</si>
  <si>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</si>
  <si>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</si>
  <si>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</si>
  <si>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</si>
  <si>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</si>
  <si>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</si>
  <si>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</si>
  <si>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</si>
  <si>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</si>
  <si>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</si>
  <si>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кВт.ч/кв.м.</t>
  </si>
  <si>
    <t>Удельный расход электрической энергии в жилых домах, расчеты за которую осуществляются с использованием приборов учета (в части многоквартирных домов – с использованием коллективных (общедомовых) приборов учета)</t>
  </si>
  <si>
    <t xml:space="preserve">Удельный расход электрической энергии в жилых домах, расчеты за которую осуществляются с применением расчетных способов (нормативов потребления) </t>
  </si>
  <si>
    <t xml:space="preserve">Удельный расход тепловой энергии в жилых домах, расчеты за которую осуществляются с использованием приборов учета (в части многоквартирных домов - с использованием коллективных (общедомовых) приборов учета) </t>
  </si>
  <si>
    <t>Гкал/кв.м</t>
  </si>
  <si>
    <t>Удельный расход тепловой энергии в жилых домах, расчеты за которую осуществляются с применением расчетных способов (нормативов потребления)</t>
  </si>
  <si>
    <t xml:space="preserve">Отношение удельного расхода тепловой энергии в жилых домах, расчеты за которую осуществляются с применением расчетных способов (нормативов потребления), к удельному расходу тепловой энергии в жилых домах, расчеты за которую осуществляются с использованием приборов учета </t>
  </si>
  <si>
    <t xml:space="preserve">Отношение удельного расхода электрической энергии в жилых домах, расчеты за которую осуществляются с применением расчетных способов (нормативов потребления), к удельному расходу электрической энергии в жилых домах, расчеты за которую осуществляются с использованием приборов учета </t>
  </si>
  <si>
    <t xml:space="preserve">Удельный расход воды в жилых домах, расчеты за которую осуществляются с использованием приборов учета (в части многоквартирных домов - с использованием коллективных (общедомовых) приборов учета) </t>
  </si>
  <si>
    <t>куб.м./кв.м</t>
  </si>
  <si>
    <t>Удельный расход воды в жилых домах, расчеты за которую осуществляются с применением расчетных способов (нормативов потребления)</t>
  </si>
  <si>
    <t>Отношение удельного расхода воды в жилых домах, расчеты за которую осуществляются с применением расчетных способов (нормативов потребления), к удельному расходу воды в жилых домах, расчеты за которую осуществляются с использованием приборов учета</t>
  </si>
  <si>
    <t>71.</t>
  </si>
  <si>
    <t>72.</t>
  </si>
  <si>
    <t>Удельный расход природного газа в жилых домах, расчеты за который осуществляются с использованием приборов учета (в части многоквартирных домов - с использованием индивидуальных и общих (для коммунальной квартиры) приборов учета)</t>
  </si>
  <si>
    <t>Удельный расход природного газа в жилых домах, расчеты за который осуществляются с применением расчетных способов (нормативов потребления)</t>
  </si>
  <si>
    <t xml:space="preserve">Отношение удельного расхода природного газа в жилых домах, расчеты за который осуществляются с применением расчетных способов (нормативов потребления), к удельному расходу природного газа в жилых домах, расчеты за который осуществляются с использованием приборов учета </t>
  </si>
  <si>
    <t>Количество зданий всего, в том числе:</t>
  </si>
  <si>
    <t xml:space="preserve">  - количество зданий, в отношении которых проведено энергетическое обследование</t>
  </si>
  <si>
    <t xml:space="preserve">  - доля зданий, в отношении которых проведено энергетическое обследование, в общем числе зданий</t>
  </si>
  <si>
    <t>кВт.ч/чел.</t>
  </si>
  <si>
    <t xml:space="preserve">  - общее среднегодовое количество человек</t>
  </si>
  <si>
    <t xml:space="preserve">      - общее среднегодовое количество человек</t>
  </si>
  <si>
    <t xml:space="preserve">      - удельный расход электрической энергии на человека</t>
  </si>
  <si>
    <t xml:space="preserve">      - удельный расход электрической энергии на кв.м общей площади </t>
  </si>
  <si>
    <t xml:space="preserve"> Количество зданий, в которых расчеты за тепловую энергию  осуществляются с использованием приборов учета, в том числе:</t>
  </si>
  <si>
    <t xml:space="preserve">      - удельный расход тепловой энергии на кв.м общей площади </t>
  </si>
  <si>
    <t>Гкал/кв.м.</t>
  </si>
  <si>
    <t xml:space="preserve">      - удельный расход тепловой энергии на человека</t>
  </si>
  <si>
    <t>Гкал/чел.</t>
  </si>
  <si>
    <t xml:space="preserve"> Количество зданий, в которых расчеты за тепловую энергию  осуществляются с применением расчетных способов, в том числе:</t>
  </si>
  <si>
    <t xml:space="preserve"> Количество зданий, в которых расчеты за воду  осуществляются с использованием приборов учета, в том числе:</t>
  </si>
  <si>
    <t xml:space="preserve">      - удельный расход воды на кв.м общей площади </t>
  </si>
  <si>
    <t xml:space="preserve">      - удельный расход воды на человека</t>
  </si>
  <si>
    <t xml:space="preserve"> Количество зданий, в которых расчеты за воду  осуществляются с применением расчетных способов, в том числе:</t>
  </si>
  <si>
    <t>куб.м./кв.м.</t>
  </si>
  <si>
    <t>куб.м./чел.</t>
  </si>
  <si>
    <t xml:space="preserve">тыс. куб.м. </t>
  </si>
  <si>
    <t>Доля объемов электрической энергии, потребляемой  бюджетными учреждениями, оплата которой осуществляется с использованием приборов учета, в общем объеме потребленной электрической энергии</t>
  </si>
  <si>
    <t>10.</t>
  </si>
  <si>
    <t>Отношение потребленной электрической энергии бюджетными учреждениями к среднегодовой установленной мощности электрических приборов (включая источники освещения) и к среднегодовому количеству человек</t>
  </si>
  <si>
    <t>кВт.ч/(кВТ чел)</t>
  </si>
  <si>
    <t>Доля объемов тепловой энергии, потребляемой  бюджетными учреждениями, расчеты за которую осуществляются с использованием приборов учета, в общем объеме потребленной тепловой энергии</t>
  </si>
  <si>
    <t>Доля объемов воды, потребляемой  бюджетными учреждениями, расчеты за которую осуществляются с использованием приборов учета, в общем объеме потребленной воды</t>
  </si>
  <si>
    <t xml:space="preserve">  - средняя годовая установленная  мощность  электрических приборов (включая источники освещения)</t>
  </si>
  <si>
    <t xml:space="preserve"> Количество зданий, в которых расчеты за природный газ  осуществляются с использованием приборов учета, в том числе:</t>
  </si>
  <si>
    <t>Доля объемов природного газа, потребляемого бюджетными учреждениями, расчеты за который осуществляются с использованием приборов учета, в общем объеме природного газа, потребляемого  бюджетными учреждениями</t>
  </si>
  <si>
    <t xml:space="preserve">Доля расходов бюджета РТ, районов, муниципальных образований на обеспечение энергетическими ресурсами бюджетных учреждений </t>
  </si>
  <si>
    <t>Доля государственных, муниципальных заказчиков в общем объеме государственных, муниципальных заказчиков, которыми заключены энергосервисные договоры (контракты)</t>
  </si>
  <si>
    <t xml:space="preserve">  Число энергосервисных договоров (контрактов), заключенных государственными, муниципальными заказчиками</t>
  </si>
  <si>
    <t>руб./чел.</t>
  </si>
  <si>
    <t>Доля расходов бюджета РТ, районов, муниципальных образований на предоставление субсидий организациям коммунального комплекса на приобретение топлива</t>
  </si>
  <si>
    <t>Доля бюджетных учреждений, финансируемых за счет бюджета РТ, района, муниципального образования, в соответствующем общем объеме бюджетных учреждений, в отношении которых проведено обязательное энергетическое обследование</t>
  </si>
  <si>
    <t>тыс.руб</t>
  </si>
  <si>
    <t>Общий объем выполняемых работ государственными, муниципальными заказчиками, в том числе:</t>
  </si>
  <si>
    <t xml:space="preserve">  - на обеспечение энергетическими ресурсами бюджетных учреждений </t>
  </si>
  <si>
    <t xml:space="preserve">  - по энергосервисным договорам (контрактам)</t>
  </si>
  <si>
    <t>Общий объем товаров, работ, услуг, закупаемых для государственных, муниципальных нужд, в том числе:</t>
  </si>
  <si>
    <t xml:space="preserve">Доля товаров, работ, услуг, закупаемых для государственных, муниципальных нужд в соответствии с требованиями энергетической эффективности, в общем объеме закупаемых товаров, работ, услуг для государственных, муниципальных нужд </t>
  </si>
  <si>
    <t xml:space="preserve">  - товаров, работ, услуг в соответствии с требованиями энергетической эффективности</t>
  </si>
  <si>
    <t>Полезный отпуск тепловой энергии</t>
  </si>
  <si>
    <t>Мероприятия</t>
  </si>
  <si>
    <t>2010г.</t>
  </si>
  <si>
    <t>2011г.</t>
  </si>
  <si>
    <t>2012г.</t>
  </si>
  <si>
    <t>2013г.</t>
  </si>
  <si>
    <t>2014г.</t>
  </si>
  <si>
    <t>2015г.</t>
  </si>
  <si>
    <t xml:space="preserve"> тыс. руб.</t>
  </si>
  <si>
    <t xml:space="preserve">  - производителей тепловой энергии</t>
  </si>
  <si>
    <t xml:space="preserve">  - электросетевых организаций</t>
  </si>
  <si>
    <t xml:space="preserve">  - теплосетевых организаций</t>
  </si>
  <si>
    <t xml:space="preserve">  - по регулированию цен (тарифов) на основе долгосрочных параметров регулирования</t>
  </si>
  <si>
    <t xml:space="preserve">  - по использованию социальной нормы потребления энергетических ресурсов и дифференцированных цен (тарифов) на энергетические ресурсы в пределах и свыше социальной нормы потребления</t>
  </si>
  <si>
    <t>Количество мероприятий по модернизации оборудования, в том числе:</t>
  </si>
  <si>
    <t xml:space="preserve">  - для передачи электрической  энергии</t>
  </si>
  <si>
    <t xml:space="preserve">  -  для выработки тепловой энергии</t>
  </si>
  <si>
    <t xml:space="preserve">  - для передачи тепловой энергии</t>
  </si>
  <si>
    <t>Количество мероприятий по выявлению и управлению  бесхозяйных объектов недвижимого имущества, используемых для передачи электрической и тепловой энергии, воды</t>
  </si>
  <si>
    <t>Количество разработанных инвестиционных и производственных программ с учетом энергосбережения и повышения энергетической эффективности, в том числе:</t>
  </si>
  <si>
    <t xml:space="preserve">  - производителей воды </t>
  </si>
  <si>
    <t xml:space="preserve">  - для передачи воды</t>
  </si>
  <si>
    <t xml:space="preserve">  - средства бюджета муниципального образования</t>
  </si>
  <si>
    <t xml:space="preserve">  - внебюджетные средства, в том числе:</t>
  </si>
  <si>
    <t xml:space="preserve">       - собственные и заемные средства предприятий</t>
  </si>
  <si>
    <t>т.у.т.</t>
  </si>
  <si>
    <t xml:space="preserve">   - электрическая энергия</t>
  </si>
  <si>
    <t xml:space="preserve">   - тепловая энергия </t>
  </si>
  <si>
    <t xml:space="preserve">   - топливо</t>
  </si>
  <si>
    <t xml:space="preserve">       - объем затрат</t>
  </si>
  <si>
    <t xml:space="preserve">      - объем затрат</t>
  </si>
  <si>
    <t>Количество мероприятий по снижению потребления энергетических ресурсов на собственные нужды при производстве тепловой энергии:</t>
  </si>
  <si>
    <t xml:space="preserve">   - экономический эффект</t>
  </si>
  <si>
    <t>тыс.руб.</t>
  </si>
  <si>
    <t xml:space="preserve">Общий экономический эффект от внедренных мероприятий  </t>
  </si>
  <si>
    <t>Общая экономия энергетических ресурсов (топливо, энергия) от внедрения мероприятий в натуральном выражении, в том числе:</t>
  </si>
  <si>
    <t>Количество мероприятий по внедрению энергосберегающих технологий:</t>
  </si>
  <si>
    <t xml:space="preserve">     - объем затрат</t>
  </si>
  <si>
    <t>Количество мероприятий по расширению использования в качестве источников энергии вторичных энергетических ресурсов и (или) возобновляемых источников энергии:</t>
  </si>
  <si>
    <t>Количество мероприятий по замещению природным газом бензина, используемого транспортными средствами в качестве моторного топлива, регулирование тарифов на услуги по перевозке на которых осуществляется субъектом Российской Федерации, муниципальным образованием:</t>
  </si>
  <si>
    <t>Количество энергосервисных договоров (контрактов):</t>
  </si>
  <si>
    <t xml:space="preserve">      - общий объем затрат</t>
  </si>
  <si>
    <t>Прогноз</t>
  </si>
  <si>
    <t>Оценка</t>
  </si>
  <si>
    <t>2012 г.
 (план)</t>
  </si>
  <si>
    <t>2013 г.
 (план)</t>
  </si>
  <si>
    <t>2014 г.
 (план)</t>
  </si>
  <si>
    <t>2015 г.
 (план)</t>
  </si>
  <si>
    <t>ВНИМАНИЕ! Необходимо строго соблюдать единицы измерений при занесении данных. Показатели, выделенные курсивом, рассчитываются и заполняются автоматически.</t>
  </si>
  <si>
    <t>ВНИМАНИЕ! Необходимо строго соблюдать единицы измерений при занесении данных в таблицу. Опросная форма  заполняется для всех потребителей энергии, воды, газа. Показатели, выделенные курсивом, рассчитываются и заполняются автоматически.</t>
  </si>
  <si>
    <t>ВНИМАНИЕ! Необходимо строго соблюдать единицы измерений при занесении данных в таблицу. Опросная форма  заполняется для всех потребителей энергии, топлива, воды</t>
  </si>
  <si>
    <t>Экономия топлива в условных единицах, в том числе:</t>
  </si>
  <si>
    <t xml:space="preserve">   - природного газа в натуральном выражении</t>
  </si>
  <si>
    <t>Экономия топлива в стоимостном выражении, в том числе:</t>
  </si>
  <si>
    <t xml:space="preserve">   - природного газа в стоимостном выражении</t>
  </si>
  <si>
    <t>тыс. чел.</t>
  </si>
  <si>
    <t xml:space="preserve"> Количество зданий, в которых расчеты за электрическую энергию  осуществляются с применением расчетных способов, в том числе:</t>
  </si>
  <si>
    <t xml:space="preserve">      - удельный расход природного газа на человека</t>
  </si>
  <si>
    <t>тыс.кВт</t>
  </si>
  <si>
    <t xml:space="preserve">Объем затрат на мероприятие энергосбережения и повышения энергетической эффективности </t>
  </si>
  <si>
    <t xml:space="preserve">Экономический эффект от внедрения мероприятия  </t>
  </si>
  <si>
    <t>Экономия энергетических ресурсов (топливо, энергия) от внедрения мероприятия в натуральном выражении, в том числе:</t>
  </si>
  <si>
    <t xml:space="preserve">ВНИМАНИЕ! Необходимо строго соблюдать единицы измерений при занесении данных. </t>
  </si>
  <si>
    <t xml:space="preserve">ВНИМАНИЕ! В ячейке "Название мероприятия" после двоеточия приводится полное название мероприятия и в конце строки в скобках указывается пункт Таблицы 8 (пункты: 11, 20, 22, 31, 33, 35, 37, 39-43), к которому относится данное мероприятие. </t>
  </si>
  <si>
    <t>2020 г.
 (план)</t>
  </si>
  <si>
    <t>2020 г.</t>
  </si>
  <si>
    <t>2020г.</t>
  </si>
  <si>
    <t xml:space="preserve">  Общий объем потребленного природного газа, в том числе:</t>
  </si>
  <si>
    <t>Количество мероприятий по регулирования цен (тарифов), направленных на стимулирование энергосбережения и повышения энергетической эффективности, в том числе:</t>
  </si>
  <si>
    <t xml:space="preserve">  - по использованию дифференцированных цен (тарифов)  по времени суток, выходным и рабочим дням</t>
  </si>
  <si>
    <t xml:space="preserve">      - общий  объем</t>
  </si>
  <si>
    <t xml:space="preserve">  - средства бюджета Республики Татарстан</t>
  </si>
  <si>
    <t xml:space="preserve"> - средства федеральных внебюджетных фондов и  федерального  бюджета</t>
  </si>
  <si>
    <t xml:space="preserve">  - количество жилых многоквартирных домов, шт., в которых  оплата за электрическую энергию осуществляется с использованием индивидуальных и общих (для коммунальной квартиры) приборов учета, в том числе:</t>
  </si>
  <si>
    <t>№ п/п</t>
  </si>
  <si>
    <t>Наименование показателей</t>
  </si>
  <si>
    <t>Значения целевых показателей</t>
  </si>
  <si>
    <t>Группа А. Общие целевые показатели в области энергосбережения и повышения энергетической эффективности</t>
  </si>
  <si>
    <t>А.1.</t>
  </si>
  <si>
    <t>Динамика энергоемкости валового регионального продукта - для региональных программ энергосбережения и повышения энергетической эффективности</t>
  </si>
  <si>
    <t>кг.у.т./ тыс. руб.</t>
  </si>
  <si>
    <t>А.2.</t>
  </si>
  <si>
    <t>А.3.</t>
  </si>
  <si>
    <t>А.4.</t>
  </si>
  <si>
    <t>А.5.</t>
  </si>
  <si>
    <t>А.6.</t>
  </si>
  <si>
    <t>Изменение объема производства энергетических ресурсов с использованием возобновляемых источников энергии и (или) вторичных энергетических ресурсов</t>
  </si>
  <si>
    <t>А.7.</t>
  </si>
  <si>
    <t>Доля энергетических ресурсов, производимых с использованием возобновляемых источников энергии и (или) вторичных энергетических ресурсов, в общем объеме энергетических ресурсов, производимых на территории района</t>
  </si>
  <si>
    <t>А.8.</t>
  </si>
  <si>
    <r>
      <t xml:space="preserve">Объем внебюджетных средств, используемых для финансирования мероприятий по </t>
    </r>
    <r>
      <rPr>
        <sz val="10"/>
        <color rgb="FF000000"/>
        <rFont val="Times New Roman"/>
        <family val="1"/>
        <charset val="204"/>
      </rPr>
      <t>энергосбережению и повышению энергетической эффективности, в общем объеме финансирования региональной программы</t>
    </r>
  </si>
  <si>
    <t>Группа B. Целевые показатели в области энергосбережения и повышения энергетической эффективности, отражающие экономию по отдельным видам энергетических ресурсов</t>
  </si>
  <si>
    <t>В.1.</t>
  </si>
  <si>
    <t>Экономия электрической энергии в натуральном выражении</t>
  </si>
  <si>
    <t>тыс.кВтч</t>
  </si>
  <si>
    <t>В.2.</t>
  </si>
  <si>
    <t>В.3.</t>
  </si>
  <si>
    <t>В.4.</t>
  </si>
  <si>
    <t>В.5.</t>
  </si>
  <si>
    <t>В.6.</t>
  </si>
  <si>
    <t>В.7.</t>
  </si>
  <si>
    <t>Экономия природного газа в натуральном выражении</t>
  </si>
  <si>
    <t>В.8.</t>
  </si>
  <si>
    <t>Экономия природного газа в стоимостном выражении</t>
  </si>
  <si>
    <t>Группа С. Целевые показатели в области энергосбережения и повышения энергетической эффективности в бюджетном секторе</t>
  </si>
  <si>
    <t>C.1.</t>
  </si>
  <si>
    <t>Доля объемов ЭЭ, потребляемой бюджетным учреждением (далее – БУ), расчеты за которую осуществляются с использованием приборов учета, в общем объеме ЭЭ, потребляемой БУ на территории района</t>
  </si>
  <si>
    <t>C.2.</t>
  </si>
  <si>
    <t>Доля объемов ТЭ, потребляемой БУ, расчеты за которую осуществляются с использованием приборов учета, в общем объеме ТЭ, потребляемой БУ на территории района</t>
  </si>
  <si>
    <t>C.3.</t>
  </si>
  <si>
    <t>Доля объемов воды, потребляемой БУ, расчеты за которую осуществляются с использованием приборов учета, в общем объеме ЭЭ, потребляемой БУ на территории района</t>
  </si>
  <si>
    <t>C.4.</t>
  </si>
  <si>
    <t>Доля объемов природного газа, потребляемого БУ, расчеты за который осуществляются с использованием приборов учета, в общем объеме природного газа, потребляемого БУ на территории района</t>
  </si>
  <si>
    <t>C.6.</t>
  </si>
  <si>
    <t>C.7.</t>
  </si>
  <si>
    <t>млн.руб.</t>
  </si>
  <si>
    <t>С.8.</t>
  </si>
  <si>
    <t>C.9.</t>
  </si>
  <si>
    <t>Доля расходов бюджета района на предоставление субсидий организациям коммунального комплекса на приобретение топлива</t>
  </si>
  <si>
    <t>C.10.</t>
  </si>
  <si>
    <t>Динамика расходов бюджета района на предоставление субсидий организациям коммунального комплекса на приобретение топлива</t>
  </si>
  <si>
    <t>млн.руб</t>
  </si>
  <si>
    <t>C.11.</t>
  </si>
  <si>
    <t>Доля БУ, финансируемых за счет бюджета района, в общем объеме БУ, в отношении которых проведено обязательное энергетическое обследование</t>
  </si>
  <si>
    <t>C.12.</t>
  </si>
  <si>
    <t>Число энергосервисных договоров, заключенных государственными заказчиками</t>
  </si>
  <si>
    <t>C.13.</t>
  </si>
  <si>
    <t>Доля государственных заказчиков в общем объеме государственных заказчиков, которыми заключены энергосервисные договоры</t>
  </si>
  <si>
    <t>C.14.</t>
  </si>
  <si>
    <t>Доля товаров, работ, услуг, закупаемых для государственных нужд в соответствии с требованиями энергетической эффективности, в общем объеме закупаемых товаров, работ, услуг для государственных нужд</t>
  </si>
  <si>
    <t>Удельные расходы бюджета района на предоставление социальной поддержки гражданам по оплате жилого помещения и коммунальных услуг на 1 чел.</t>
  </si>
  <si>
    <t>тыс.руб./чел</t>
  </si>
  <si>
    <t>Группа D. Целевые показатели в области энергосбережения и повышения энергетической эффективности в жилищном фонде</t>
  </si>
  <si>
    <t>D.1.</t>
  </si>
  <si>
    <t>D.2.</t>
  </si>
  <si>
    <t>D.3.</t>
  </si>
  <si>
    <t>D.4.</t>
  </si>
  <si>
    <t>D.5.</t>
  </si>
  <si>
    <t>D.6.</t>
  </si>
  <si>
    <t>D.7.</t>
  </si>
  <si>
    <t>D.8.</t>
  </si>
  <si>
    <t>D.9.</t>
  </si>
  <si>
    <t>D.10.</t>
  </si>
  <si>
    <t>D.11.</t>
  </si>
  <si>
    <t>Число жилых домов, в отношении которых проведено энергетическое обследование (далее –ЭО)</t>
  </si>
  <si>
    <t>D.12.</t>
  </si>
  <si>
    <t>Доля жилых домов, в отношении которых проведено ЭО, в общем числе жилых домов</t>
  </si>
  <si>
    <t xml:space="preserve">Динамика количества высокоэкономичных по использованию моторного топлива (в том числе относящихся к объектам с высоким классом энергетической эффективности) транспортных средств, относящихся к общественному транспорту, регулирование тарифов на услуги по перевозке </t>
  </si>
  <si>
    <t>Динамика количества общественного транспорта, на котором осуществляется регулирование тарифов на услуги по перевозке, в отношении которых проведены мероприятия по энергосбережению и повышению энергетической эффективности, в том числе по замещению бензина, используемого транспортными средствами в качестве моторного топлива, природным газом</t>
  </si>
  <si>
    <t>№</t>
  </si>
  <si>
    <t>ед. изм.</t>
  </si>
  <si>
    <t>Муниципальный продукт</t>
  </si>
  <si>
    <t>млрд. руб.</t>
  </si>
  <si>
    <t>Потребление ТЭР МО</t>
  </si>
  <si>
    <t>тыс.т.у.т.</t>
  </si>
  <si>
    <t>Объем потребления ЭЭ МО</t>
  </si>
  <si>
    <t>тыс. кВтч</t>
  </si>
  <si>
    <t>Объем потребления ТЭ МО</t>
  </si>
  <si>
    <t>Объем потребления воды МО</t>
  </si>
  <si>
    <t>тыс. куб.м.</t>
  </si>
  <si>
    <t>Объем потребления природного газа МО</t>
  </si>
  <si>
    <t>Объем потребления ЭЭ, расчеты за которую осуществляются с использованием приборов учета</t>
  </si>
  <si>
    <t>Объем потребления ТЭ, расчеты за которую осуществляются с использованием приборов учета</t>
  </si>
  <si>
    <t>Объем потребления воды, расчеты за которую осуществляются с использованием приборов учета</t>
  </si>
  <si>
    <t>Объем потребления природного газа, расчеты за который осуществляются с использованием приборов учета</t>
  </si>
  <si>
    <t>Тариф на ЭЭ по МО</t>
  </si>
  <si>
    <t>руб./ кВтч</t>
  </si>
  <si>
    <t>Тариф на ТЭ по МО</t>
  </si>
  <si>
    <t>руб./ Гкал</t>
  </si>
  <si>
    <t>Тариф на воду по МО</t>
  </si>
  <si>
    <t>руб. /куб.м.</t>
  </si>
  <si>
    <t>Тариф на природный газ по МО</t>
  </si>
  <si>
    <t>руб./ тыс.куб.м.</t>
  </si>
  <si>
    <t>Объем производства энергетических ресурсов с использованием возобновляемых источников энергии и/или вторичных энергетических ресурсов</t>
  </si>
  <si>
    <t>Общий объем энергетических ресурсов, производимых на территории МО</t>
  </si>
  <si>
    <t>Общий объем финансирования мероприятий по энергосбережению и повышению энергетической эффективности</t>
  </si>
  <si>
    <t>Объем внебюджетных средств, используемых для финансирования мероприятий по энергосбережению и повышению энергетической эффективности</t>
  </si>
  <si>
    <t xml:space="preserve">Расход ТЭ БУ, расчеты за которую осуществляются с использованием приборов учета </t>
  </si>
  <si>
    <t xml:space="preserve">Площадь БУ, в которых расчеты за ТЭ осуществляют с использованием приборов учета </t>
  </si>
  <si>
    <t>Расход ТЭ БУ, расчеты за которую осуществляются с применением расчетных способов</t>
  </si>
  <si>
    <t>Площадь БУ, в которых расчеты за ТЭ осуществляют с применением расчетных способов</t>
  </si>
  <si>
    <t xml:space="preserve">Расход воды на снабжение БУ, расчеты за которую осуществляются с использованием приборов учета </t>
  </si>
  <si>
    <t xml:space="preserve">Численность сотрудников бюджетного сектора, в котором расходы воды осуществляют с использованием приборов учета </t>
  </si>
  <si>
    <t>чел.</t>
  </si>
  <si>
    <t>Расход воды на снабжение БУ, расчеты за которую осуществляются с применением расчетных способов</t>
  </si>
  <si>
    <t>Численность сотрудников бюджетного сектора,в котором расходы воды осуществляют с применением расчетных способов</t>
  </si>
  <si>
    <t xml:space="preserve">Расход ЭЭ на обеспечение БУ, расчеты за которую осуществляются с использованием приборов учета </t>
  </si>
  <si>
    <t xml:space="preserve">Площадь БУ, в котором расчеты за ЭЭ осуществляют с использованием приборов учета </t>
  </si>
  <si>
    <t>Расход ЭЭ на обеспечение БУ, расчеты за которую осуществляются с применением расчетных способов</t>
  </si>
  <si>
    <t>Площадь БУ, в котором расчеты за ЭЭ осуществляют с применением расчетного способа</t>
  </si>
  <si>
    <t>Объем природного газа, потребляемого (используемого) БУ МО</t>
  </si>
  <si>
    <t>Объем природного газа, потребляемого (используемого) БУ, расчеты за который осуществляются с использованием приборов учета</t>
  </si>
  <si>
    <t xml:space="preserve">Бюджет МО </t>
  </si>
  <si>
    <t>Расходы бюджета МО на обеспечение энергетическими ресурсами БУ</t>
  </si>
  <si>
    <t>Расходы МО на предоставление субсидий организациям коммунального комплекса на приобретение топлива</t>
  </si>
  <si>
    <t>Общее количество БУ</t>
  </si>
  <si>
    <t>Количество БУ, в отношении которых проведено обязательное энергетическое обследование</t>
  </si>
  <si>
    <t>Число энергосервисных договоров (контрактов), заключенных муниципальными заказчиками</t>
  </si>
  <si>
    <t>Общее количество муниципальных заказчиков</t>
  </si>
  <si>
    <t>Количество муниципальных заказчиков, заключившие энергосервисные договоры (контракты)</t>
  </si>
  <si>
    <t>Объем товаров, работ, услуг, закупаемых для муниципальных нужд</t>
  </si>
  <si>
    <t>Объем товаров, работ, услуг, закупаемых для муниципальных нужд в соответствии с требованиями энергетической эффективности</t>
  </si>
  <si>
    <t xml:space="preserve">Расходы бюджета МО на предоставление социальной поддержки гражданам по оплате жилого помещения и коммунальных услуг </t>
  </si>
  <si>
    <t xml:space="preserve">Количество граждан, которым предоставляются социальная поддержка по оплате жилого помещения и коммунальных услуг </t>
  </si>
  <si>
    <t>Объем ЭЭ, потребляемой (используемой) в жилых домах (за исключением многоквартирных домов) МО</t>
  </si>
  <si>
    <t xml:space="preserve">Объем ЭЭ, потребляемой (используемой) в жилых домах (за исключением многоквартирных домов) МО, расчеты за которую осуществляются с использованием приборов учета </t>
  </si>
  <si>
    <t>Объем ЭЭ, потребляемой (используемой) в многоквартирных домах МО</t>
  </si>
  <si>
    <t>Объем ЭЭ, потребляемой (используемой) в многоквартирных домах, расчеты за которую осуществляются с использованием коллективных (общедомовых) приборов учета</t>
  </si>
  <si>
    <t>Объем ЭЭ, потребляемой (используемой) в многоквартирных домах МО, расчеты за которую осуществляется с использованием индивидуальных и общих (для коммунальной квартиры) приборов учета</t>
  </si>
  <si>
    <t>Объем ТЭ, потребляемой (используемой) в многоквартирных домах МО</t>
  </si>
  <si>
    <t>Объем ТЭ, потребляемой (используемой) в многоквартирных домах МО, расчеты за которую осуществляется с использованием коллективных (общедомовых) приборов учета</t>
  </si>
  <si>
    <t>Объем воды, потребляемой (используемой) в жилых домах (за исключением многоквартирных домов) МО</t>
  </si>
  <si>
    <t>Объем воды, потребляемой (используемой) в жилых домах (за исключением многоквартирных домов) МО, расчеты за которую осуществляются с использованием приборов учета</t>
  </si>
  <si>
    <t>Объем воды, потребляемой (используемой) в многоквартирных домах МО</t>
  </si>
  <si>
    <t>Объем воды, потребляемой (используемой) в многоквартирных домах МО, расчеты за которую осуществляются с использованием коллективных (общедомовых) приборов учета</t>
  </si>
  <si>
    <t>Объем воды, потребляемой (используемой) в многоквартирных домах МО, расчеты за которую осуществляются с использованием индивидуальных и общих (для коммунальной квартиры) приборов учета</t>
  </si>
  <si>
    <t>Объем природного газа, потребляемого (используемого) в жилых домах (за исключением многоквартирных домов) МО</t>
  </si>
  <si>
    <t>тыс.куб.м.</t>
  </si>
  <si>
    <t>Объем природного газа, потребляемого (используемого) в жилых домах (за исключением многоквартирных домов) МО, расчеты за который осуществляются с использованием приборов учета</t>
  </si>
  <si>
    <t>Объем природного газа, потребляемого (используемого) в многоквартирных домах МО</t>
  </si>
  <si>
    <t>Объем природного газа, потребляемого (используемого) в многоквартирных домах МО, расчеты за который осуществляются с использованием индивидуальных и общих (для коммунальной квартиры) приборов учета</t>
  </si>
  <si>
    <t>Число жилых домов, МО</t>
  </si>
  <si>
    <t>Число жилых домов, в отношении которых проведено энергетическое обследование</t>
  </si>
  <si>
    <t>Удельный расхода топлива на выработку ЭЭ тепловыми электростанциями</t>
  </si>
  <si>
    <t>т.у.т./кВтч</t>
  </si>
  <si>
    <t>Удельный расхода топлива на выработку ТЭ</t>
  </si>
  <si>
    <t>т.у.т./Гкал</t>
  </si>
  <si>
    <t>Объем потерь ЭЭ при ее передаче по распределительным сетям</t>
  </si>
  <si>
    <t>Объем потерь ТЭ при ее передаче</t>
  </si>
  <si>
    <t>Объем потерь воды при ее передаче</t>
  </si>
  <si>
    <t>Объем ЭЭ, используемой при передаче (транспортировке) воды</t>
  </si>
  <si>
    <t>Количество высокоэкономичных по использованию моторного топлива (в том числе относящихся к объектам с высоким классом энергетической эффективности) транспортных средств МО</t>
  </si>
  <si>
    <t>Количество общественного транспорта МО, в отношении которых проведены мероприятия по энергосбережению и повышению энергетической эффективности, в том числе по замещению бензина, используемого транспортными средствами в качестве моторного топлива, природным газом.</t>
  </si>
  <si>
    <t xml:space="preserve">Площадь жилых домов, где расчеты за ТЭ осуществляют с использованием приборов учета (в части многоквартирных домов - с использованием коллективных (общедомовых) приборов учета) </t>
  </si>
  <si>
    <t xml:space="preserve">Площадь жилых домов, где расчеты за ТЭ осуществляют с применением расчетных способов (нормативов потребления) </t>
  </si>
  <si>
    <t xml:space="preserve">Площадь жилых домов, где расчеты за воду осуществляют с применением расчетных способов (нормативов потребления) </t>
  </si>
  <si>
    <t xml:space="preserve">Площадь жилых домов, где расчеты за ЭЭ осуществляют с использованием приборов учета (в части многоквартирных домов - с использованием коллективных (общедомовых) приборов учета) </t>
  </si>
  <si>
    <t xml:space="preserve">Площадь жилых домов, где расчеты за ЭЭ осуществляют с применением расчетных способов (нормативов потребления) </t>
  </si>
  <si>
    <t xml:space="preserve">Площадь жилых домов, где расчеты за природный газ осуществляют с использованием приборов учета (в части многоквартирных домов - с использованием индивидуальных и общих (для коммунальной квартиры) приборов учета </t>
  </si>
  <si>
    <t xml:space="preserve">Площадь жилых домов, где расчеты за воду осуществляют с использованием приборов учета (в части многоквартирных домов - с использованием коллективных (общедомовых) приборов учета) </t>
  </si>
  <si>
    <t xml:space="preserve">Площадь жилых домов, где расчеты за природный газ осуществляют с применением расчетных способов (нормативов потребления) </t>
  </si>
  <si>
    <t>тыс. Гкалч</t>
  </si>
  <si>
    <t>-</t>
  </si>
  <si>
    <t>Доля объемов ЭЭ, потребляемой в МКД, расчеты за которую осуществляются с использованием коллективных (общедомовых) приборов учета, в общем объеме ЭЭ, потребляемой в МКД на территории района</t>
  </si>
  <si>
    <t>Доля объемов ЭЭ, потребляемой в МКД, оплата которой осуществляется с использованием индивидуальных и общих (для коммунальной квартиры) приборов учета, в общем объеме ЭЭ, потребляемой (используемой) в МКД на территории района</t>
  </si>
  <si>
    <t>Доля объемов ТЭ, потребляемой в МКД, оплата которой осуществляется с использованием коллективных (общедомовых) приборов учета, в общем объеме ТЭ, потребляемой в МКД на территории района</t>
  </si>
  <si>
    <t>Доля объемов воды, потребляемой в жилых домах (за исключением МКД), расчеты за которую осуществляются с использованием приборов учета, в общем объеме воды, потребляемой (используемой) в жилых домах (за исключением МКД) на территории района</t>
  </si>
  <si>
    <t>Доля объемов воды, потребляемой (используемой) в МКД, расчеты за которую осуществляются с использованием коллективных (общедомовых) приборов учета, в общем объеме воды, потребляемой (используемой) в МКД на территории района</t>
  </si>
  <si>
    <t>Доля объемов воды, потребляемой в МКД, расчеты за которую осуществляются с использованием индивидуальных и общих (для коммунальной квартиры) приборов учета, в общем объеме воды, потребляемой (используемой) в МКД на территории района</t>
  </si>
  <si>
    <t>Доля объемов природного газа, потребляемого (используемого) в жилых домах (за исключением МКД), расчеты за который осуществляются с использованием приборов учета, в общем объеме природного газа, потребляемого (используемого) в жилых домах (за исключением МКД) на территории района</t>
  </si>
  <si>
    <t>Доля объемов природного газа, потребляемого (используемого) в МКД, расчеты за который осуществляются с использованием индивидуальных и общих (для коммунальной квартиры) приборов учета, в общем объеме природного газа, потребляемого (используемого) в МКД на территории района</t>
  </si>
  <si>
    <t>Доля объемов электрической энергии (далее – ЭЭ), расчеты за которую осуществляются с использованием приборов учета (в части МКД - с использованием коллективных приборов учета), в общем объеме ЭЭ, потребляемой на территории района</t>
  </si>
  <si>
    <t>Доля объемов тепловой энергии (далее – ТЭ), расчеты за которую осуществляются с использованием приборов учета (в части МКД - с использованием коллективных приборов учета), в общем объеме ТЭ, потребляемой на территории района</t>
  </si>
  <si>
    <t>Доля объемов воды, расчеты за которую осуществляются с использованием приборов учета (в части МКД - с использованием коллективных приборов учета), в общем объеме воды, потребляемой на территории района</t>
  </si>
  <si>
    <t>Доля объемов природного газа, расчеты за который осуществляются с использованием приборов учета (в части МКД - с использованием индивидуальных и общих приборов учета) в общем объеме природного газа, потребляемого на территории района</t>
  </si>
  <si>
    <t>Доля объемов ЭЭ, потребляемой в жилых домах (за исключением МКД), расчеты за которую осуществляются с использованием приборов учета, в общем объеме ЭЭ, потребляемой в жилых домах (за исключением МКД) на территории района</t>
  </si>
  <si>
    <t>Доля объемов ТЭ, потребляемой в жилых домах, расчеты за которую осуществляются с использованием приборов учета, в общем объеме ТЭ, потребляемой (используемой) в жилых домах на территории района (за исключением МКД)</t>
  </si>
  <si>
    <t xml:space="preserve">  - объем внебюджетных средств, используемых для финансирования мероприятий по энергосбережению и повышению энергетической эффективности</t>
  </si>
  <si>
    <t>2011 г.
 (оценка)</t>
  </si>
  <si>
    <t>2009 г. 
(отчет)</t>
  </si>
  <si>
    <t>2010 г.
 (факт)</t>
  </si>
  <si>
    <t>тыс. руб.</t>
  </si>
  <si>
    <t xml:space="preserve">   * - экономия энергоресурсов относительно уровня потребления 2009 года (в денежном выражении - в ценах соответствующих годов реализации Программы)</t>
  </si>
  <si>
    <t>кг у.т./Гкал</t>
  </si>
  <si>
    <t>Количество зданий, в которых расчеты за электрическую энергию  осуществляются с использованием приборов учета, в т. ч.:</t>
  </si>
  <si>
    <r>
      <t xml:space="preserve">Таблица 2. </t>
    </r>
    <r>
      <rPr>
        <sz val="12"/>
        <rFont val="Arial Cyr"/>
        <charset val="204"/>
      </rPr>
      <t>Общие показатели по энергосбережению</t>
    </r>
  </si>
  <si>
    <r>
      <t xml:space="preserve">Таблица 3. </t>
    </r>
    <r>
      <rPr>
        <sz val="12"/>
        <rFont val="Arial Cyr"/>
        <charset val="204"/>
      </rPr>
      <t>Показатели  по энергосбережению и энергетической эффективности для зданий, строений, сооружений бюджетных учреждений</t>
    </r>
  </si>
  <si>
    <r>
      <t xml:space="preserve">Таблица 4. </t>
    </r>
    <r>
      <rPr>
        <sz val="12"/>
        <rFont val="Arial Cyr"/>
        <charset val="204"/>
      </rPr>
      <t>Показатели по расходу бюджетных средств и  договорам, направленным на энергосбережение</t>
    </r>
  </si>
  <si>
    <r>
      <t xml:space="preserve">Таблица 5. </t>
    </r>
    <r>
      <rPr>
        <sz val="12"/>
        <rFont val="Arial Cyr"/>
        <charset val="204"/>
      </rPr>
      <t xml:space="preserve">Показатели  по энергосбережению и энергетической эффективности для жилищного фонда </t>
    </r>
  </si>
  <si>
    <r>
      <t xml:space="preserve">Таблица 6. </t>
    </r>
    <r>
      <rPr>
        <sz val="12"/>
        <rFont val="Arial Cyr"/>
        <charset val="204"/>
      </rPr>
      <t>Показатели  в области энергосбережения и энергетической эффективности в  системах тепло и водоснабжения</t>
    </r>
  </si>
  <si>
    <r>
      <t xml:space="preserve">Таблица 7. </t>
    </r>
    <r>
      <rPr>
        <sz val="12"/>
        <rFont val="Arial Cyr"/>
        <charset val="204"/>
      </rPr>
      <t xml:space="preserve">Показатели в области энергосбережения и повышения энергетической эффективности в  транспортном комплексе </t>
    </r>
  </si>
  <si>
    <r>
      <t xml:space="preserve">Таблица 8. </t>
    </r>
    <r>
      <rPr>
        <sz val="12"/>
        <rFont val="Arial Cyr"/>
        <charset val="204"/>
      </rPr>
      <t>Мероприятия по энергосбережению и повышению энергетической эффективности, проведение которых возможно с использованием внебюджетных средств, полученных также с применением регулируемых цен (тарифов)</t>
    </r>
  </si>
  <si>
    <r>
      <t xml:space="preserve">Таблица 9. </t>
    </r>
    <r>
      <rPr>
        <sz val="11"/>
        <rFont val="Arial Cyr"/>
        <charset val="204"/>
      </rPr>
      <t>Описание мероприятий по энергосбережению и повышению энергетической эффективности, проведение которых возможно с использованием внебюджетных средств, полученных также с применением регулируемых цен (тарифов)</t>
    </r>
  </si>
  <si>
    <t>Лист вспомогательных данных (используются для расчетов)</t>
  </si>
  <si>
    <t>Оснащение бюджетных учреждений Зеленодольского муниципального района коммерческими узлами учета расхода тепловой энергии (132 объекта)</t>
  </si>
  <si>
    <t>Оснащение/замена бюджетных учреждений Зеленодольского муниципального района коммерческими узлами учета расхода электрической энергии (300 объектов)</t>
  </si>
  <si>
    <t>Оснащение/замена бюджетных учреждений Зеленодольского муниципального района счетчиками учета расхода воды (120 объектов)</t>
  </si>
  <si>
    <t>Замена в бюджетных учреждениях Зеленодольского муниципального района внутренних систем освещения на энергосберегающие (156 объектов)</t>
  </si>
  <si>
    <t xml:space="preserve"> Замена систем уличного освещения на энергосберегающее (30 пог. км)</t>
  </si>
  <si>
    <t>Внедрение узлов коммерческого учета потребления тепловой энергии в многоквартирных жилых домах (664 дома)</t>
  </si>
  <si>
    <t>Внедрение многотарифных общедомовых и индивидуальных приборов коммерческого учета электроэнергии в жилищном фонде (13500 жилых домов, квартир)</t>
  </si>
  <si>
    <t xml:space="preserve"> Установка/замена общедомовых и индивидуальных счетчиков воды в жилищном фонде (18000 жилых домов, квартир)</t>
  </si>
  <si>
    <t xml:space="preserve">       - средства федеральных внебюджетных фондов и  федерального  бюджета</t>
  </si>
  <si>
    <t>Производственная программа ОАО "ЗПТС" (11), в т.ч.:                                                                                                                                                                                                                                      1. Модернизация котельной кв. 1-7 по ул.Паратская                                                                                                                                                                                                                                    2. Завершение прокладки "Теплосети-перемычки от котельной квартала 1-7 до котельной ЦРБ                                                                                                                                         3. Реконструкция ветхих распределительных и квартальных тепловых сететй                                                                                                                                                                                    4. Реконструкция котельной квартала 1-7 под мини-ТЭЦ</t>
  </si>
  <si>
    <t>Реконструкция насосной станции 3 подъема Западного водозабора («Зеленодольск-Водоканал» – филиал ОАО «Водоканалсервис») (11)</t>
  </si>
  <si>
    <t>Производственная программа МУП "Нурлатское МПП ЖКХ" (11), в т.ч.:                                                                                                                                                                                                                                      1. Реконструкция 7 коммерческих узлов учета расхода газа                                                                                                                                                                                                                        2. Замена счетчиков расхода электроэнергии на 2-тарифные                                                                                                                                                                                                                    3. Замена стальных водопроводных труб на трубы ПНД</t>
  </si>
  <si>
    <t>Производственная программа ООО "Комэнерго" (11), в т.ч.:                                                                                                                                                                                                                                      Тепловая изоляция трубопроводов</t>
  </si>
  <si>
    <t>C.17.</t>
  </si>
  <si>
    <t>C.18.</t>
  </si>
  <si>
    <t>C.19.</t>
  </si>
  <si>
    <t>C.20.</t>
  </si>
  <si>
    <t>C.21.</t>
  </si>
  <si>
    <t>С.21.1</t>
  </si>
  <si>
    <t xml:space="preserve">Доля расходов бюджета района на обеспечение энергетическими ресурсами БУ </t>
  </si>
  <si>
    <t>С.21.2</t>
  </si>
  <si>
    <t>для фактических условий</t>
  </si>
  <si>
    <t>для сопоставимых условий</t>
  </si>
  <si>
    <t>С.22.</t>
  </si>
  <si>
    <t>С.22.1</t>
  </si>
  <si>
    <t>С.22.2</t>
  </si>
  <si>
    <t>Динамика расходов бюджета района на обеспечение энергетическими ресурсами БУ</t>
  </si>
  <si>
    <t>С.23.</t>
  </si>
  <si>
    <t>С.24.</t>
  </si>
  <si>
    <t>С.25.</t>
  </si>
  <si>
    <t>С.26.</t>
  </si>
  <si>
    <t>С.27.</t>
  </si>
  <si>
    <t>С.28.</t>
  </si>
  <si>
    <t>С.29.</t>
  </si>
  <si>
    <t>D.13.</t>
  </si>
  <si>
    <t>Удельный расход ТЭ в жилых домах, расчеты за которую осуществляются с использованием приборов учета (в части многоквартирных домов - с использованием коллективных (общедомовых) приборов учета) (в расчете на 1 кв. метр общей площади)</t>
  </si>
  <si>
    <t>D.14.</t>
  </si>
  <si>
    <t>Удельный расход ТЭ в жилых домах, расчеты за которую осуществляются с применением расчетных способов (нормативов потребления) (в расчете на 1 кв. метр общей площади)</t>
  </si>
  <si>
    <t>D.15.</t>
  </si>
  <si>
    <t>Изменение удельного расхода ТЭ в жилых домах, расчеты за которую осуществляются с использованием приборов учета (в части многоквартирных домов - с использованием коллективных (общедомовых) приборов учета) (в расчете на 1 кв. метр общей площади)</t>
  </si>
  <si>
    <t>D.15.1</t>
  </si>
  <si>
    <t>D.15.2.</t>
  </si>
  <si>
    <t>D.16.</t>
  </si>
  <si>
    <t>Изменение удельного расхода ТЭ в жилых домах, расчеты за которую осуществляются с применением расчетных способов (нормативов потребления) (в расчете на 1 кв. метр общей площади)</t>
  </si>
  <si>
    <t>D.16.1.</t>
  </si>
  <si>
    <t>D.16.2.</t>
  </si>
  <si>
    <t>D.17.</t>
  </si>
  <si>
    <t xml:space="preserve">Изменение отношения удельного расхода ТЭ в жилых домах, расчеты за которую осуществляются с применением расчетных способов (нормативов потребления), к удельному расходу ТЭ в жилых домах, расчеты за которую осуществляются с использованием приборов учета </t>
  </si>
  <si>
    <t>D.17.1.</t>
  </si>
  <si>
    <t>D.17.2.</t>
  </si>
  <si>
    <t>D.18.</t>
  </si>
  <si>
    <t>Удельный расход воды в жилых домах, расчеты за которую осуществляются с использованием приборов учета (в части многоквартирных домов - с использованием коллективных (общедомовых) приборов учета) (в расчете на 1 кв. метр общей площади)</t>
  </si>
  <si>
    <t>D.19.</t>
  </si>
  <si>
    <t>Удельный расход воды в жилых домах, расчеты за которую осуществляются с применением расчетных способов (нормативов потребления) (в расчете на 1 кв. метр общей площади);</t>
  </si>
  <si>
    <t>D.20.</t>
  </si>
  <si>
    <t>Изменение удельного расхода воды в жилых домах, расчеты за которую осуществляются с использованием приборов учета (в части многоквартирных домов - с использованием коллективных (общедомовых) приборов учета) (в расчете на 1 кв. метр общей площади для фактических и сопоставимых условий)</t>
  </si>
  <si>
    <t>D.20.1.</t>
  </si>
  <si>
    <t>D.20.2.</t>
  </si>
  <si>
    <t>D.21.</t>
  </si>
  <si>
    <t>Изменение удельного расхода воды в жилых домах, расчеты за которую осуществляются с применением расчетных способов (нормативов потребления) (в расчете на 1 кв. метр общей площади для фактических и сопоставимых условий)</t>
  </si>
  <si>
    <t>D.21.1.</t>
  </si>
  <si>
    <t>D.21.2.</t>
  </si>
  <si>
    <t>D.22.</t>
  </si>
  <si>
    <t>Изменение отношения удельного расхода воды в жилых домах, расчеты за которую осуществляются с применением расчетных способов (нормативов потребления), к удельному расходу воды в жилых домах, расчеты за которую осуществляются с использованием приборов учета (для фактических и сопоставимых условий)</t>
  </si>
  <si>
    <t>D.22.1.</t>
  </si>
  <si>
    <t>D.22.2.</t>
  </si>
  <si>
    <t>D.23.</t>
  </si>
  <si>
    <t>Удельный расход ЭЭ в жилых домах, расчеты за которую осуществляются с использованием приборов учета (в части многоквартирных домов - с использованием коллективных (общедомовых) приборов учета) (в расчете на 1 кв. метр общей площади);</t>
  </si>
  <si>
    <t>кВтч/кв.м.</t>
  </si>
  <si>
    <t>D.24.</t>
  </si>
  <si>
    <t>Удельный расход ЭЭ в жилых домах, расчеты за которую осуществляются с применением расчетных способов (нормативов потребления) (в расчете на 1 кв. метр общей площади);</t>
  </si>
  <si>
    <t>D.25.</t>
  </si>
  <si>
    <t>Изменение удельного расхода ЭЭ в жилых домах, расчеты за которую осуществляются с использованием приборов учета (в части многоквартирных домов - с использованием коллективных (общедомовых) приборов учета) (в расчете на 1 кв. метр общей площади для фактических и сопоставимых условий);</t>
  </si>
  <si>
    <t>D.25.1.</t>
  </si>
  <si>
    <t>D.25.2.</t>
  </si>
  <si>
    <t>D.26.</t>
  </si>
  <si>
    <t>Изменение удельного расхода ЭЭ в жилых домах, расчеты за которую осуществляются с применением расчетных способов (нормативов потребления) (в расчете на 1 кв. метр общей площади для фактических условий)</t>
  </si>
  <si>
    <t>D.26.1.</t>
  </si>
  <si>
    <t>D.26.2.</t>
  </si>
  <si>
    <t>D.27.</t>
  </si>
  <si>
    <t>Изменение отношения удельного расхода ЭЭ в жилых домах, расчеты за которую осуществляются с применением расчетных способов (нормативов потребления), к удельному расходу ЭЭ в жилых домах, расчеты за которую осуществляются с использованием приборов учета (для фактических  и сопоставимых условий)</t>
  </si>
  <si>
    <t>D.27.1.</t>
  </si>
  <si>
    <t>D.27.2.</t>
  </si>
  <si>
    <t>D.28.</t>
  </si>
  <si>
    <t>Удельный расход природного газа в жилых домах, расчеты за который осуществляются с использованием приборов учета (в части многоквартирных домов - с использованием индивидуальных и общих (для коммунальной квартиры) приборов учета) (в расчете на 1 кв. метр общей площади)</t>
  </si>
  <si>
    <t>тыс.куб.м./кв.м.</t>
  </si>
  <si>
    <t>D.29.</t>
  </si>
  <si>
    <t>Удельный расход природного газа в жилых домах, расчеты за который осуществляются с применением расчетных способов (нормативов потребления) (в расчете на 1 кв. метр общей площади)</t>
  </si>
  <si>
    <t>D.30.</t>
  </si>
  <si>
    <t>Изменение удельного расхода природного газа в жилых домах, расчеты за который осуществляются с использованием приборов учета (в части многоквартирных домов - с использованием индивидуальных и общих (для коммунальной квартиры) приборов учета) (в расчете на 1 кв. метр общей площади )</t>
  </si>
  <si>
    <t>D.30.1.</t>
  </si>
  <si>
    <t>D.30.2.</t>
  </si>
  <si>
    <t>D.31.</t>
  </si>
  <si>
    <t>Изменение удельного расхода природного газа в жилых домах, расчеты за который осуществляются с применением расчетных способов (нормативов потребления) (в расчете на 1 кв. метр общей площади для фактических и сопоставимых условий);</t>
  </si>
  <si>
    <t>D.31.1.</t>
  </si>
  <si>
    <t>D.31.2.</t>
  </si>
  <si>
    <t>D.32.</t>
  </si>
  <si>
    <t xml:space="preserve">Изменение отношения удельного расхода природного газа в жилых домах, расчеты за который осуществляются с применением расчетных способов (нормативов потребления), к удельному расходу природного газа в жилых домах, расчеты за который осуществляются с использованием приборов учета </t>
  </si>
  <si>
    <t>D.32.1.</t>
  </si>
  <si>
    <t>D.32.2.</t>
  </si>
  <si>
    <t xml:space="preserve">Удельный расход ТЭ бюджетного учреждения (далее – БУ) на 1 кв. метр общей площади, расчеты за которую осуществляются с использованием приборов учета </t>
  </si>
  <si>
    <t xml:space="preserve">Удельный расход ТЭ БУ на 1 кв. метр общей площади, расчеты за которую осуществляются с применением расчетных способов </t>
  </si>
  <si>
    <t>Изменение удельного расхода ТЭ БУ общей площади, расчеты за которую осуществляются с использованием приборов учета на 1 кв.м.</t>
  </si>
  <si>
    <t>Изменение удельног0 расхода ТЭ БУ  общей площади, расчеты за которую осуществляются с применением расчетным способом на 1 кв.м.</t>
  </si>
  <si>
    <t>Изменение отношения удельного расхода ТЭ БУ, расчеты за которую осуществляются с применением расчетных способов, к удельному расходу ТЭ БУ, расчеты за которую осуществляются с использованием приборов учета</t>
  </si>
  <si>
    <t>Удельный расход воды на снабжение БУ, расчеты за которую осуществляются с использованием приборов учета на 1 чел.</t>
  </si>
  <si>
    <t>Удельный расход воды на обеспечение БУ, расчеты за которую осуществляются с применением расчетных способов на 1 чел.</t>
  </si>
  <si>
    <t>Изменение удельного расхода воды на обеспечение БУ, расчеты за которую осуществляются с использованием приборов учета на 1 чел.</t>
  </si>
  <si>
    <t>Изменение удельного расхода воды на обеспечение БУ, расчеты за которую осуществляются с применением расчетных способов на 1 чел.</t>
  </si>
  <si>
    <t>Изменение отношения удельного расхода воды на обеспечение БУ, расчеты за которую осуществляются с применением расчетных способов, к удельному расходу ЭЭ на обеспечение БУ, расчеты за которую осуществляются с использованием приборов учета</t>
  </si>
  <si>
    <t>Удельный расход ЭЭ на обеспечение БУ, расчеты за которую осуществляются с использованием приборов учета на 1 чел.</t>
  </si>
  <si>
    <t>кВтч/чел</t>
  </si>
  <si>
    <t>Удельный расход ЭЭ на обеспечение БУ, расчеты за которую осуществляются с применением расчетных способов на 1 чел.</t>
  </si>
  <si>
    <t>Изменение удельного расхода ЭЭ на обеспечение БУ, расчеты за которую осуществляются с использованием приборов учета на 1 чел.</t>
  </si>
  <si>
    <t>Изменение удельного расхода ЭЭ на обеспечение БУ, расчеты за которую осуществляются с применением расчетных способов на 1 чел.</t>
  </si>
  <si>
    <t>Изменение отношения удельного расхода ЭЭ на обеспечение БУ, расчеты за которую осуществляются с применением расчетных способов, к удельному расходу ЭЭ на обеспечение БУ, расчеты за которую осуществляются с использованием приборов учета</t>
  </si>
  <si>
    <t>C.15.</t>
  </si>
  <si>
    <t>С.16.</t>
  </si>
  <si>
    <t>Объем ТЭ, потребляемой (используемой) в жилых домах МО, расчеты за которую осуществляются с использованием приборов учета</t>
  </si>
  <si>
    <r>
      <t xml:space="preserve">Таблица 10. </t>
    </r>
    <r>
      <rPr>
        <sz val="12"/>
        <color theme="1"/>
        <rFont val="Times New Roman"/>
        <family val="1"/>
        <charset val="204"/>
      </rPr>
      <t>Перечень целевых показателей муниципальной программы энергосбережения Зеленодольского района Республики Татарстан</t>
    </r>
  </si>
  <si>
    <r>
      <t xml:space="preserve">Таблица 1. </t>
    </r>
    <r>
      <rPr>
        <sz val="12"/>
        <rFont val="Arial Cyr"/>
        <charset val="204"/>
      </rPr>
      <t>Общие показатели по энергетической эффективности по Зеленодольскому муниципальному району</t>
    </r>
  </si>
  <si>
    <t>Общий объем затрат на Программы энергосбережения и повышения энергетической эффективности Зеленодольского муниципального района, в том числе:</t>
  </si>
  <si>
    <t>Объем ТЭ, потребляемой (используемой) в жилых домах МО</t>
  </si>
  <si>
    <t xml:space="preserve">Группа E. Целевые показатели в области энергосбережения и повышения энергетической эффективности в системах коммунальной инфраструктуры                                         
</t>
  </si>
  <si>
    <t>Е.1.</t>
  </si>
  <si>
    <t>Изменение уд.расхода топлива на выработку ЭЭ тепловыми электростанциями</t>
  </si>
  <si>
    <t>г.у.т./кВтч</t>
  </si>
  <si>
    <t>Е.2.</t>
  </si>
  <si>
    <t>Изменение уд.расхода топлива на выработку ТЭ</t>
  </si>
  <si>
    <t>г.у.т./Гкал</t>
  </si>
  <si>
    <t>Е.3.</t>
  </si>
  <si>
    <t>Динамика изменения фактического объема потерь ЭЭ при ее передаче по распределительным сетям</t>
  </si>
  <si>
    <t>кВтч</t>
  </si>
  <si>
    <t>Е.4.</t>
  </si>
  <si>
    <t>Динамика изменения фактического объема потерь ТЭ при ее передаче</t>
  </si>
  <si>
    <t>Гкалч</t>
  </si>
  <si>
    <t>Е.5.</t>
  </si>
  <si>
    <t>Динамика изменения фактического объема потерь воды при ее передаче</t>
  </si>
  <si>
    <t>куб.м.</t>
  </si>
  <si>
    <t>Е.6.</t>
  </si>
  <si>
    <t>Динамика изменения объемов ЭЭ, используемой при передаче (транспортировке) воды</t>
  </si>
  <si>
    <t>кВт</t>
  </si>
  <si>
    <t>Группа F. Целевые показатели в области энергосбережения и повышения энергетической эффективности в транспортном комплексе</t>
  </si>
  <si>
    <t>F.1.</t>
  </si>
  <si>
    <t>F.2.</t>
  </si>
  <si>
    <t>Примечания</t>
  </si>
  <si>
    <t>С 2011 г. Программой предусматривается 100% переход на расчеты БУ за воду с использованием приборов учета (делитель показателя С.8=0)</t>
  </si>
  <si>
    <t>С 2011 г. Программой предусматривается 100% переход на расчеты БУ за воду с использованием приборов учета (в расчетах показателя С.10 участвует показатель С.8, делитель которого = 0)</t>
  </si>
  <si>
    <t>С 2011 г. Программой предусматривается 100% переход на расчеты БУ за воду с использованием приборов учета (в расчетах показателя С.11 участвует показатель С.8, делитель которого = 0)</t>
  </si>
  <si>
    <t>Расчеты БУ за потребленную ЭЭ производятся с использованием приборов учета (делитель С.13=0)</t>
  </si>
  <si>
    <t>Расчеты БУ за потребленную ЭЭ производятся с использованием приборов учета  (в расчетах показателя С.15 участвует показатель С.13, делитель которого = 0)</t>
  </si>
  <si>
    <t>Расчеты БУ за потребленную ЭЭ производятся с использованием приборов учета  (в расчетах показателя С.16 участвует показатель С.13, делитель которого = 0)</t>
  </si>
  <si>
    <t>С 2011 г. Программой предусматривается 100% переход на расчеты МКД за ТЭ с использованием приборов учета (делитель показателя D.14=0)</t>
  </si>
  <si>
    <t>С 2011 г. Программой предусматривается 100% переход на расчеты МКД за ТЭ с использованием приборов учета (в расчетах показателя D.16 участвует показатель D.14, делитель которого = 0)</t>
  </si>
  <si>
    <t>С 2011 г. Программой предусматривается 100% переход на расчеты МКД за ТЭ с использованием приборов учета (в расчетах показателя D.17 участвует показатель D.14, делитель которого = 0)</t>
  </si>
  <si>
    <t>С 2011 г. Программой предусматривается 100% переход на расчеты МКД за воду с использованием приборов учета (делитель показателя D.19=0)</t>
  </si>
  <si>
    <t>С 2011 г. Программой предусматривается 100% переход на расчеты МКД за воду с использованием приборов учета (в расчетах показателя D.21 участвует показатель D.19, делитель которого = 0)</t>
  </si>
  <si>
    <t>С 2011 г. Программой предусматривается 100% переход на расчеты МКД за воду с использованием приборов учета (в расчетах показателя D.22 участвует показатель D.19, делитель которого = 0)</t>
  </si>
  <si>
    <t>Расчеты МКД за природный газ осуществляются с использованием приборов учета (делитель показателя D.29 = 0)</t>
  </si>
  <si>
    <t>Расчеты МКД за природный газ осуществляются с использованием приборов учета (в расчетах показателя D.31 участвует показатель D.29 делитель которого = 0)</t>
  </si>
  <si>
    <t>Расчеты МКД за природный газ осуществляются с использованием приборов учета (в расчетах показателя D.32 участвует показатель D.29 делитель которого = 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</si>
</sst>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-* #,##0.00\ _р_._-;\-* #,##0.00\ _р_._-;_-* &quot;-&quot;??\ _р_._-;_-@_-"/>
    <numFmt numFmtId="165" formatCode="0.0"/>
    <numFmt numFmtId="166" formatCode="0.000"/>
    <numFmt numFmtId="167" formatCode="#,##0.0"/>
    <numFmt numFmtId="168" formatCode="_-* #,##0.0_р_._-;\-* #,##0.0_р_._-;_-* &quot;-&quot;??_р_._-;_-@_-"/>
    <numFmt numFmtId="169" formatCode="_-* #,##0_р_._-;\-* #,##0_р_._-;_-* &quot;-&quot;??_р_._-;_-@_-"/>
    <numFmt numFmtId="170" formatCode="#,##0_ ;\-#,##0\ "/>
    <numFmt numFmtId="171" formatCode="#,##0.000"/>
    <numFmt numFmtId="172" formatCode="#,##0.0_ ;\-#,##0.0\ "/>
    <numFmt numFmtId="173" formatCode="_-* #,##0.0_р_._-;\-* #,##0.0_р_._-;_-* &quot;-&quot;?_р_._-;_-@_-"/>
    <numFmt numFmtId="174" formatCode="0.0%"/>
    <numFmt numFmtId="175" formatCode="0.0000"/>
    <numFmt numFmtId="176" formatCode="_-* #,##0_р_._-;\-* #,##0_р_._-;_-* &quot;-&quot;?_р_._-;_-@_-"/>
  </numFmts>
  <fonts count="43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b/>
      <sz val="12"/>
      <name val="Arial Cyr"/>
      <charset val="204"/>
    </font>
    <font>
      <i/>
      <sz val="12"/>
      <name val="Times New Roman"/>
      <family val="1"/>
      <charset val="204"/>
    </font>
    <font>
      <sz val="8"/>
      <name val="Arial Cyr"/>
      <charset val="204"/>
    </font>
    <font>
      <sz val="12"/>
      <color indexed="10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sz val="11"/>
      <name val="Arial Cyr"/>
      <charset val="204"/>
    </font>
    <font>
      <sz val="11"/>
      <name val="Times New Roman"/>
      <family val="1"/>
    </font>
    <font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Arial"/>
      <family val="2"/>
      <charset val="204"/>
    </font>
    <font>
      <i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rgb="FFFF0000"/>
      <name val="Arial Cyr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0"/>
      <name val="Arial Cyr"/>
      <charset val="204"/>
    </font>
    <font>
      <sz val="12"/>
      <color theme="1"/>
      <name val="Times New Roman"/>
      <family val="1"/>
      <charset val="204"/>
    </font>
    <font>
      <i/>
      <sz val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453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vertical="justify" shrinkToFit="1"/>
    </xf>
    <xf numFmtId="0" fontId="4" fillId="0" borderId="1" xfId="0" applyFont="1" applyBorder="1" applyAlignment="1">
      <alignment horizontal="center" vertical="justify" shrinkToFit="1"/>
    </xf>
    <xf numFmtId="0" fontId="4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justify" wrapText="1" shrinkToFi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7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justify" shrinkToFit="1"/>
    </xf>
    <xf numFmtId="0" fontId="4" fillId="0" borderId="3" xfId="0" applyFont="1" applyBorder="1" applyAlignment="1">
      <alignment horizontal="center" vertical="justify" shrinkToFit="1"/>
    </xf>
    <xf numFmtId="0" fontId="4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0" fillId="0" borderId="0" xfId="0" applyBorder="1"/>
    <xf numFmtId="0" fontId="2" fillId="0" borderId="3" xfId="0" applyFont="1" applyBorder="1" applyAlignment="1">
      <alignment horizontal="left" vertical="justify" shrinkToFit="1"/>
    </xf>
    <xf numFmtId="0" fontId="2" fillId="0" borderId="0" xfId="0" applyFont="1" applyBorder="1" applyAlignment="1">
      <alignment horizontal="left" vertical="justify" shrinkToFit="1"/>
    </xf>
    <xf numFmtId="0" fontId="10" fillId="0" borderId="5" xfId="0" applyFont="1" applyBorder="1" applyAlignment="1">
      <alignment vertical="center" wrapText="1"/>
    </xf>
    <xf numFmtId="0" fontId="14" fillId="0" borderId="5" xfId="0" applyFont="1" applyBorder="1" applyAlignment="1">
      <alignment vertical="center"/>
    </xf>
    <xf numFmtId="0" fontId="10" fillId="0" borderId="5" xfId="0" applyFont="1" applyBorder="1" applyAlignment="1">
      <alignment wrapText="1"/>
    </xf>
    <xf numFmtId="0" fontId="14" fillId="0" borderId="5" xfId="0" applyFont="1" applyBorder="1" applyAlignment="1"/>
    <xf numFmtId="0" fontId="7" fillId="0" borderId="0" xfId="0" applyFont="1" applyAlignment="1">
      <alignment vertical="center"/>
    </xf>
    <xf numFmtId="0" fontId="10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shrinkToFit="1"/>
    </xf>
    <xf numFmtId="3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shrinkToFit="1"/>
    </xf>
    <xf numFmtId="165" fontId="4" fillId="2" borderId="1" xfId="0" applyNumberFormat="1" applyFont="1" applyFill="1" applyBorder="1" applyAlignment="1">
      <alignment horizontal="right" vertical="center" shrinkToFit="1"/>
    </xf>
    <xf numFmtId="3" fontId="4" fillId="2" borderId="1" xfId="0" applyNumberFormat="1" applyFont="1" applyFill="1" applyBorder="1" applyAlignment="1">
      <alignment horizontal="right" vertical="center" shrinkToFit="1"/>
    </xf>
    <xf numFmtId="4" fontId="17" fillId="0" borderId="1" xfId="0" applyNumberFormat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8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167" fontId="17" fillId="0" borderId="1" xfId="0" applyNumberFormat="1" applyFont="1" applyBorder="1" applyAlignment="1">
      <alignment vertical="center"/>
    </xf>
    <xf numFmtId="0" fontId="4" fillId="2" borderId="1" xfId="0" applyFont="1" applyFill="1" applyBorder="1" applyAlignment="1">
      <alignment wrapText="1"/>
    </xf>
    <xf numFmtId="4" fontId="4" fillId="2" borderId="1" xfId="0" applyNumberFormat="1" applyFont="1" applyFill="1" applyBorder="1" applyAlignment="1">
      <alignment vertical="center"/>
    </xf>
    <xf numFmtId="0" fontId="5" fillId="2" borderId="0" xfId="0" applyFont="1" applyFill="1" applyAlignment="1">
      <alignment horizontal="left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0" fontId="13" fillId="2" borderId="0" xfId="0" applyFont="1" applyFill="1"/>
    <xf numFmtId="0" fontId="4" fillId="2" borderId="1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1" fontId="4" fillId="2" borderId="1" xfId="0" applyNumberFormat="1" applyFont="1" applyFill="1" applyBorder="1" applyAlignment="1">
      <alignment vertical="center"/>
    </xf>
    <xf numFmtId="1" fontId="3" fillId="2" borderId="0" xfId="0" applyNumberFormat="1" applyFont="1" applyFill="1"/>
    <xf numFmtId="0" fontId="5" fillId="2" borderId="0" xfId="0" applyFont="1" applyFill="1" applyBorder="1" applyAlignment="1">
      <alignment horizontal="left" vertical="center" wrapText="1"/>
    </xf>
    <xf numFmtId="3" fontId="4" fillId="2" borderId="0" xfId="0" applyNumberFormat="1" applyFont="1" applyFill="1"/>
    <xf numFmtId="2" fontId="19" fillId="2" borderId="0" xfId="0" applyNumberFormat="1" applyFont="1" applyFill="1" applyAlignment="1">
      <alignment horizontal="right"/>
    </xf>
    <xf numFmtId="49" fontId="2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2" fontId="19" fillId="0" borderId="0" xfId="0" applyNumberFormat="1" applyFont="1" applyBorder="1" applyAlignment="1">
      <alignment horizontal="right"/>
    </xf>
    <xf numFmtId="2" fontId="22" fillId="0" borderId="0" xfId="0" applyNumberFormat="1" applyFont="1" applyBorder="1" applyAlignment="1">
      <alignment horizontal="right" wrapText="1"/>
    </xf>
    <xf numFmtId="2" fontId="19" fillId="0" borderId="0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vertical="center" wrapText="1"/>
    </xf>
    <xf numFmtId="2" fontId="19" fillId="0" borderId="0" xfId="0" applyNumberFormat="1" applyFont="1" applyFill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168" fontId="16" fillId="0" borderId="1" xfId="1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169" fontId="16" fillId="0" borderId="1" xfId="0" applyNumberFormat="1" applyFont="1" applyFill="1" applyBorder="1" applyAlignment="1">
      <alignment horizontal="right" vertical="center" wrapText="1"/>
    </xf>
    <xf numFmtId="168" fontId="16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165" fontId="16" fillId="0" borderId="1" xfId="1" applyNumberFormat="1" applyFont="1" applyFill="1" applyBorder="1" applyAlignment="1">
      <alignment horizontal="right" vertical="center" wrapText="1"/>
    </xf>
    <xf numFmtId="170" fontId="16" fillId="0" borderId="1" xfId="1" applyNumberFormat="1" applyFont="1" applyFill="1" applyBorder="1" applyAlignment="1">
      <alignment horizontal="right" vertical="center" wrapText="1"/>
    </xf>
    <xf numFmtId="3" fontId="17" fillId="0" borderId="1" xfId="0" applyNumberFormat="1" applyFont="1" applyFill="1" applyBorder="1" applyAlignment="1">
      <alignment horizontal="right" vertical="center"/>
    </xf>
    <xf numFmtId="167" fontId="17" fillId="0" borderId="1" xfId="0" applyNumberFormat="1" applyFont="1" applyFill="1" applyBorder="1" applyAlignment="1">
      <alignment horizontal="right" vertical="center"/>
    </xf>
    <xf numFmtId="4" fontId="17" fillId="0" borderId="1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justify" shrinkToFit="1"/>
    </xf>
    <xf numFmtId="0" fontId="2" fillId="0" borderId="1" xfId="0" applyFont="1" applyFill="1" applyBorder="1" applyAlignment="1">
      <alignment horizontal="left" vertical="justify" shrinkToFit="1"/>
    </xf>
    <xf numFmtId="165" fontId="4" fillId="0" borderId="1" xfId="0" applyNumberFormat="1" applyFont="1" applyFill="1" applyBorder="1" applyAlignment="1">
      <alignment horizontal="right" vertical="center" shrinkToFit="1"/>
    </xf>
    <xf numFmtId="0" fontId="2" fillId="0" borderId="2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right" vertical="center" shrinkToFit="1"/>
    </xf>
    <xf numFmtId="49" fontId="2" fillId="0" borderId="1" xfId="0" applyNumberFormat="1" applyFont="1" applyFill="1" applyBorder="1" applyAlignment="1">
      <alignment horizontal="left" vertical="justify" shrinkToFit="1"/>
    </xf>
    <xf numFmtId="2" fontId="4" fillId="0" borderId="1" xfId="0" applyNumberFormat="1" applyFont="1" applyFill="1" applyBorder="1" applyAlignment="1">
      <alignment horizontal="right" vertical="center" shrinkToFit="1"/>
    </xf>
    <xf numFmtId="0" fontId="2" fillId="0" borderId="2" xfId="0" applyFont="1" applyFill="1" applyBorder="1" applyAlignment="1">
      <alignment horizontal="center" vertical="center" shrinkToFit="1"/>
    </xf>
    <xf numFmtId="4" fontId="4" fillId="0" borderId="1" xfId="0" applyNumberFormat="1" applyFont="1" applyFill="1" applyBorder="1" applyAlignment="1">
      <alignment horizontal="right" vertical="center" shrinkToFit="1"/>
    </xf>
    <xf numFmtId="166" fontId="4" fillId="0" borderId="1" xfId="0" applyNumberFormat="1" applyFont="1" applyFill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left" vertical="justify" wrapText="1" shrinkToFit="1"/>
    </xf>
    <xf numFmtId="0" fontId="4" fillId="0" borderId="1" xfId="0" applyFont="1" applyFill="1" applyBorder="1"/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5" fillId="0" borderId="0" xfId="0" applyFont="1" applyFill="1" applyAlignment="1">
      <alignment horizont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/>
    </xf>
    <xf numFmtId="0" fontId="15" fillId="0" borderId="0" xfId="0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167" fontId="3" fillId="0" borderId="1" xfId="0" applyNumberFormat="1" applyFont="1" applyFill="1" applyBorder="1" applyAlignment="1">
      <alignment horizontal="center" vertical="center"/>
    </xf>
    <xf numFmtId="167" fontId="0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167" fontId="3" fillId="0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1" fontId="3" fillId="0" borderId="0" xfId="0" applyNumberFormat="1" applyFont="1" applyFill="1"/>
    <xf numFmtId="4" fontId="4" fillId="0" borderId="1" xfId="0" applyNumberFormat="1" applyFont="1" applyFill="1" applyBorder="1" applyAlignment="1">
      <alignment vertical="center"/>
    </xf>
    <xf numFmtId="0" fontId="13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167" fontId="3" fillId="2" borderId="1" xfId="0" applyNumberFormat="1" applyFont="1" applyFill="1" applyBorder="1" applyAlignment="1">
      <alignment horizontal="center" vertical="center"/>
    </xf>
    <xf numFmtId="167" fontId="0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vertical="center" wrapText="1"/>
    </xf>
    <xf numFmtId="167" fontId="0" fillId="0" borderId="0" xfId="0" applyNumberFormat="1" applyFill="1"/>
    <xf numFmtId="165" fontId="19" fillId="0" borderId="0" xfId="0" applyNumberFormat="1" applyFont="1" applyFill="1" applyAlignment="1">
      <alignment horizontal="right"/>
    </xf>
    <xf numFmtId="1" fontId="22" fillId="0" borderId="0" xfId="0" applyNumberFormat="1" applyFont="1" applyFill="1" applyAlignment="1">
      <alignment horizontal="center" vertical="center"/>
    </xf>
    <xf numFmtId="165" fontId="19" fillId="2" borderId="0" xfId="0" applyNumberFormat="1" applyFont="1" applyFill="1" applyAlignment="1">
      <alignment horizontal="right"/>
    </xf>
    <xf numFmtId="165" fontId="0" fillId="0" borderId="0" xfId="0" applyNumberFormat="1" applyFill="1"/>
    <xf numFmtId="165" fontId="19" fillId="0" borderId="0" xfId="0" applyNumberFormat="1" applyFont="1" applyFill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right" vertical="center" shrinkToFit="1"/>
    </xf>
    <xf numFmtId="166" fontId="4" fillId="2" borderId="1" xfId="0" applyNumberFormat="1" applyFont="1" applyFill="1" applyBorder="1" applyAlignment="1">
      <alignment horizontal="right" vertical="center" shrinkToFit="1"/>
    </xf>
    <xf numFmtId="0" fontId="2" fillId="4" borderId="1" xfId="0" applyFont="1" applyFill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center" vertical="center" shrinkToFit="1"/>
    </xf>
    <xf numFmtId="165" fontId="2" fillId="4" borderId="1" xfId="0" applyNumberFormat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justify" shrinkToFit="1"/>
    </xf>
    <xf numFmtId="0" fontId="5" fillId="4" borderId="1" xfId="0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justify" shrinkToFi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shrinkToFit="1"/>
    </xf>
    <xf numFmtId="167" fontId="2" fillId="4" borderId="1" xfId="0" applyNumberFormat="1" applyFont="1" applyFill="1" applyBorder="1" applyAlignment="1">
      <alignment vertical="center" wrapText="1"/>
    </xf>
    <xf numFmtId="166" fontId="2" fillId="4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right" vertical="center" shrinkToFit="1"/>
    </xf>
    <xf numFmtId="0" fontId="2" fillId="4" borderId="2" xfId="0" applyFont="1" applyFill="1" applyBorder="1" applyAlignment="1">
      <alignment horizontal="center" vertical="center" wrapText="1" shrinkToFit="1"/>
    </xf>
    <xf numFmtId="0" fontId="24" fillId="4" borderId="1" xfId="0" applyFont="1" applyFill="1" applyBorder="1" applyAlignment="1">
      <alignment vertical="center" wrapText="1"/>
    </xf>
    <xf numFmtId="0" fontId="25" fillId="4" borderId="1" xfId="0" applyFont="1" applyFill="1" applyBorder="1" applyAlignment="1">
      <alignment horizontal="left" vertical="justify" shrinkToFit="1"/>
    </xf>
    <xf numFmtId="0" fontId="21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justify" shrinkToFit="1"/>
    </xf>
    <xf numFmtId="0" fontId="17" fillId="0" borderId="1" xfId="0" applyFont="1" applyBorder="1" applyAlignment="1">
      <alignment horizontal="left" vertical="center" wrapText="1" shrinkToFit="1"/>
    </xf>
    <xf numFmtId="0" fontId="26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169" fontId="21" fillId="3" borderId="1" xfId="1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17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16" fillId="5" borderId="1" xfId="0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right" vertical="center" shrinkToFit="1"/>
    </xf>
    <xf numFmtId="3" fontId="23" fillId="0" borderId="0" xfId="0" applyNumberFormat="1" applyFont="1" applyAlignment="1">
      <alignment vertical="center"/>
    </xf>
    <xf numFmtId="3" fontId="17" fillId="2" borderId="1" xfId="0" applyNumberFormat="1" applyFont="1" applyFill="1" applyBorder="1" applyAlignment="1">
      <alignment horizontal="right" vertical="center"/>
    </xf>
    <xf numFmtId="4" fontId="14" fillId="0" borderId="5" xfId="0" applyNumberFormat="1" applyFont="1" applyBorder="1" applyAlignment="1">
      <alignment vertical="center"/>
    </xf>
    <xf numFmtId="1" fontId="19" fillId="2" borderId="0" xfId="0" applyNumberFormat="1" applyFont="1" applyFill="1" applyAlignment="1">
      <alignment horizontal="right"/>
    </xf>
    <xf numFmtId="167" fontId="19" fillId="2" borderId="0" xfId="0" applyNumberFormat="1" applyFont="1" applyFill="1" applyAlignment="1">
      <alignment horizontal="right"/>
    </xf>
    <xf numFmtId="167" fontId="19" fillId="0" borderId="0" xfId="0" applyNumberFormat="1" applyFont="1" applyFill="1" applyAlignment="1">
      <alignment horizontal="right"/>
    </xf>
    <xf numFmtId="167" fontId="22" fillId="0" borderId="0" xfId="0" applyNumberFormat="1" applyFont="1" applyFill="1" applyAlignment="1">
      <alignment horizontal="right"/>
    </xf>
    <xf numFmtId="166" fontId="0" fillId="0" borderId="0" xfId="0" applyNumberFormat="1"/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4" fontId="2" fillId="2" borderId="0" xfId="0" applyNumberFormat="1" applyFont="1" applyFill="1" applyBorder="1" applyAlignment="1">
      <alignment vertical="center" wrapText="1"/>
    </xf>
    <xf numFmtId="167" fontId="2" fillId="2" borderId="0" xfId="0" applyNumberFormat="1" applyFont="1" applyFill="1" applyBorder="1" applyAlignment="1">
      <alignment vertical="center" wrapText="1"/>
    </xf>
    <xf numFmtId="49" fontId="0" fillId="2" borderId="0" xfId="0" applyNumberFormat="1" applyFill="1"/>
    <xf numFmtId="1" fontId="4" fillId="0" borderId="1" xfId="0" applyNumberFormat="1" applyFont="1" applyFill="1" applyBorder="1" applyAlignment="1">
      <alignment horizontal="right" vertical="center" shrinkToFit="1"/>
    </xf>
    <xf numFmtId="3" fontId="15" fillId="2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vertical="center" wrapText="1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9" fillId="3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vertical="center" wrapText="1"/>
    </xf>
    <xf numFmtId="0" fontId="32" fillId="0" borderId="9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35" fillId="0" borderId="1" xfId="0" applyFont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/>
    </xf>
    <xf numFmtId="3" fontId="32" fillId="0" borderId="10" xfId="0" applyNumberFormat="1" applyFont="1" applyBorder="1" applyAlignment="1">
      <alignment horizontal="center" vertical="center"/>
    </xf>
    <xf numFmtId="4" fontId="32" fillId="0" borderId="10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justify" vertical="center" wrapText="1"/>
    </xf>
    <xf numFmtId="2" fontId="32" fillId="0" borderId="10" xfId="0" applyNumberFormat="1" applyFont="1" applyBorder="1" applyAlignment="1">
      <alignment horizontal="center" vertical="center"/>
    </xf>
    <xf numFmtId="1" fontId="32" fillId="0" borderId="10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65" fontId="32" fillId="0" borderId="10" xfId="0" applyNumberFormat="1" applyFont="1" applyBorder="1" applyAlignment="1">
      <alignment horizontal="center" vertical="center"/>
    </xf>
    <xf numFmtId="167" fontId="32" fillId="0" borderId="10" xfId="0" applyNumberFormat="1" applyFont="1" applyBorder="1" applyAlignment="1">
      <alignment horizontal="center" vertical="center"/>
    </xf>
    <xf numFmtId="171" fontId="32" fillId="0" borderId="10" xfId="0" applyNumberFormat="1" applyFont="1" applyBorder="1" applyAlignment="1">
      <alignment horizontal="center" vertical="center"/>
    </xf>
    <xf numFmtId="2" fontId="37" fillId="0" borderId="10" xfId="0" applyNumberFormat="1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9" fillId="0" borderId="0" xfId="0" applyFont="1"/>
    <xf numFmtId="0" fontId="4" fillId="0" borderId="1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center" wrapText="1" indent="2"/>
    </xf>
    <xf numFmtId="167" fontId="16" fillId="0" borderId="1" xfId="0" applyNumberFormat="1" applyFont="1" applyFill="1" applyBorder="1" applyAlignment="1">
      <alignment horizontal="right" vertical="center" wrapText="1"/>
    </xf>
    <xf numFmtId="167" fontId="16" fillId="2" borderId="1" xfId="0" applyNumberFormat="1" applyFont="1" applyFill="1" applyBorder="1" applyAlignment="1">
      <alignment horizontal="right" vertical="center" wrapText="1"/>
    </xf>
    <xf numFmtId="167" fontId="17" fillId="2" borderId="1" xfId="0" applyNumberFormat="1" applyFont="1" applyFill="1" applyBorder="1" applyAlignment="1">
      <alignment horizontal="right" vertical="center"/>
    </xf>
    <xf numFmtId="165" fontId="16" fillId="0" borderId="1" xfId="0" applyNumberFormat="1" applyFont="1" applyFill="1" applyBorder="1" applyAlignment="1">
      <alignment horizontal="right" vertical="center" wrapText="1"/>
    </xf>
    <xf numFmtId="172" fontId="16" fillId="0" borderId="1" xfId="1" applyNumberFormat="1" applyFont="1" applyFill="1" applyBorder="1" applyAlignment="1">
      <alignment horizontal="right" vertical="center" wrapText="1"/>
    </xf>
    <xf numFmtId="0" fontId="5" fillId="6" borderId="1" xfId="0" applyFont="1" applyFill="1" applyBorder="1" applyAlignment="1">
      <alignment horizontal="center" vertical="center" wrapText="1"/>
    </xf>
    <xf numFmtId="169" fontId="16" fillId="2" borderId="1" xfId="1" applyNumberFormat="1" applyFont="1" applyFill="1" applyBorder="1" applyAlignment="1">
      <alignment horizontal="right" vertical="center" wrapText="1"/>
    </xf>
    <xf numFmtId="0" fontId="5" fillId="6" borderId="1" xfId="0" applyFont="1" applyFill="1" applyBorder="1" applyAlignment="1">
      <alignment horizontal="center" vertical="center" wrapText="1"/>
    </xf>
    <xf numFmtId="169" fontId="16" fillId="5" borderId="1" xfId="0" applyNumberFormat="1" applyFont="1" applyFill="1" applyBorder="1" applyAlignment="1">
      <alignment vertical="center" wrapText="1"/>
    </xf>
    <xf numFmtId="173" fontId="17" fillId="5" borderId="1" xfId="0" applyNumberFormat="1" applyFont="1" applyFill="1" applyBorder="1" applyAlignment="1">
      <alignment vertical="center" wrapText="1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0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right" vertical="center" wrapText="1"/>
    </xf>
    <xf numFmtId="174" fontId="0" fillId="0" borderId="0" xfId="0" applyNumberFormat="1" applyAlignment="1">
      <alignment horizontal="center" vertical="center"/>
    </xf>
    <xf numFmtId="4" fontId="16" fillId="2" borderId="1" xfId="0" applyNumberFormat="1" applyFont="1" applyFill="1" applyBorder="1" applyAlignment="1">
      <alignment horizontal="right" vertical="center" wrapText="1"/>
    </xf>
    <xf numFmtId="3" fontId="19" fillId="0" borderId="0" xfId="0" applyNumberFormat="1" applyFont="1" applyFill="1" applyAlignment="1">
      <alignment horizontal="right"/>
    </xf>
    <xf numFmtId="3" fontId="0" fillId="0" borderId="0" xfId="0" applyNumberFormat="1" applyFill="1"/>
    <xf numFmtId="4" fontId="0" fillId="0" borderId="0" xfId="0" applyNumberFormat="1" applyFill="1"/>
    <xf numFmtId="167" fontId="0" fillId="0" borderId="0" xfId="0" applyNumberFormat="1"/>
    <xf numFmtId="167" fontId="14" fillId="0" borderId="5" xfId="0" applyNumberFormat="1" applyFont="1" applyBorder="1" applyAlignment="1"/>
    <xf numFmtId="0" fontId="5" fillId="2" borderId="1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/>
    </xf>
    <xf numFmtId="171" fontId="0" fillId="0" borderId="0" xfId="0" applyNumberFormat="1"/>
    <xf numFmtId="0" fontId="32" fillId="7" borderId="1" xfId="0" applyFont="1" applyFill="1" applyBorder="1" applyAlignment="1">
      <alignment horizontal="center" vertical="center"/>
    </xf>
    <xf numFmtId="0" fontId="33" fillId="7" borderId="1" xfId="0" applyFont="1" applyFill="1" applyBorder="1" applyAlignment="1">
      <alignment vertical="center" wrapText="1"/>
    </xf>
    <xf numFmtId="0" fontId="33" fillId="7" borderId="1" xfId="0" applyFont="1" applyFill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/>
    </xf>
    <xf numFmtId="0" fontId="33" fillId="0" borderId="9" xfId="0" applyFont="1" applyBorder="1" applyAlignment="1">
      <alignment vertical="center" wrapText="1"/>
    </xf>
    <xf numFmtId="0" fontId="33" fillId="0" borderId="9" xfId="0" applyFont="1" applyBorder="1" applyAlignment="1">
      <alignment horizontal="center" vertical="center" wrapText="1"/>
    </xf>
    <xf numFmtId="3" fontId="32" fillId="0" borderId="17" xfId="0" applyNumberFormat="1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3" fillId="0" borderId="6" xfId="0" applyFont="1" applyBorder="1" applyAlignment="1">
      <alignment vertical="center" wrapText="1"/>
    </xf>
    <xf numFmtId="0" fontId="33" fillId="0" borderId="6" xfId="0" applyFont="1" applyBorder="1" applyAlignment="1">
      <alignment horizontal="center" vertical="center" wrapText="1"/>
    </xf>
    <xf numFmtId="0" fontId="32" fillId="7" borderId="11" xfId="0" applyFont="1" applyFill="1" applyBorder="1" applyAlignment="1">
      <alignment horizontal="center" vertical="center"/>
    </xf>
    <xf numFmtId="0" fontId="33" fillId="7" borderId="19" xfId="0" applyFont="1" applyFill="1" applyBorder="1" applyAlignment="1">
      <alignment vertical="center" wrapText="1"/>
    </xf>
    <xf numFmtId="0" fontId="33" fillId="7" borderId="19" xfId="0" applyFont="1" applyFill="1" applyBorder="1" applyAlignment="1">
      <alignment horizontal="center" vertical="center" wrapText="1"/>
    </xf>
    <xf numFmtId="0" fontId="32" fillId="7" borderId="13" xfId="0" applyFont="1" applyFill="1" applyBorder="1" applyAlignment="1">
      <alignment horizontal="center" vertical="center"/>
    </xf>
    <xf numFmtId="0" fontId="32" fillId="7" borderId="15" xfId="0" applyFont="1" applyFill="1" applyBorder="1" applyAlignment="1">
      <alignment horizontal="center" vertical="center"/>
    </xf>
    <xf numFmtId="0" fontId="33" fillId="7" borderId="20" xfId="0" applyFont="1" applyFill="1" applyBorder="1" applyAlignment="1">
      <alignment vertical="center" wrapText="1"/>
    </xf>
    <xf numFmtId="0" fontId="33" fillId="7" borderId="20" xfId="0" applyFont="1" applyFill="1" applyBorder="1" applyAlignment="1">
      <alignment horizontal="center" vertical="center" wrapText="1"/>
    </xf>
    <xf numFmtId="167" fontId="17" fillId="2" borderId="1" xfId="0" applyNumberFormat="1" applyFont="1" applyFill="1" applyBorder="1" applyAlignment="1">
      <alignment vertical="center"/>
    </xf>
    <xf numFmtId="0" fontId="17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" fontId="32" fillId="2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right" vertical="center" wrapText="1"/>
    </xf>
    <xf numFmtId="175" fontId="3" fillId="0" borderId="0" xfId="0" applyNumberFormat="1" applyFont="1" applyBorder="1" applyAlignment="1">
      <alignment horizontal="center" vertical="center"/>
    </xf>
    <xf numFmtId="165" fontId="32" fillId="7" borderId="1" xfId="0" applyNumberFormat="1" applyFont="1" applyFill="1" applyBorder="1" applyAlignment="1">
      <alignment horizontal="center" vertical="center"/>
    </xf>
    <xf numFmtId="165" fontId="32" fillId="7" borderId="14" xfId="0" applyNumberFormat="1" applyFont="1" applyFill="1" applyBorder="1" applyAlignment="1">
      <alignment horizontal="center" vertical="center"/>
    </xf>
    <xf numFmtId="165" fontId="32" fillId="2" borderId="10" xfId="0" applyNumberFormat="1" applyFont="1" applyFill="1" applyBorder="1" applyAlignment="1">
      <alignment horizontal="center" vertical="center"/>
    </xf>
    <xf numFmtId="0" fontId="32" fillId="7" borderId="21" xfId="0" applyFont="1" applyFill="1" applyBorder="1" applyAlignment="1">
      <alignment horizontal="center" vertical="center"/>
    </xf>
    <xf numFmtId="0" fontId="33" fillId="7" borderId="22" xfId="0" applyFont="1" applyFill="1" applyBorder="1" applyAlignment="1">
      <alignment vertical="center" wrapText="1"/>
    </xf>
    <xf numFmtId="0" fontId="33" fillId="7" borderId="22" xfId="0" applyFont="1" applyFill="1" applyBorder="1" applyAlignment="1">
      <alignment horizontal="center" vertical="center" wrapText="1"/>
    </xf>
    <xf numFmtId="166" fontId="32" fillId="7" borderId="22" xfId="0" applyNumberFormat="1" applyFont="1" applyFill="1" applyBorder="1" applyAlignment="1">
      <alignment horizontal="center" vertical="center"/>
    </xf>
    <xf numFmtId="2" fontId="32" fillId="7" borderId="22" xfId="0" applyNumberFormat="1" applyFont="1" applyFill="1" applyBorder="1" applyAlignment="1">
      <alignment horizontal="center" vertical="center"/>
    </xf>
    <xf numFmtId="2" fontId="32" fillId="7" borderId="23" xfId="0" applyNumberFormat="1" applyFont="1" applyFill="1" applyBorder="1" applyAlignment="1">
      <alignment horizontal="center" vertical="center"/>
    </xf>
    <xf numFmtId="0" fontId="29" fillId="9" borderId="1" xfId="0" applyFont="1" applyFill="1" applyBorder="1" applyAlignment="1">
      <alignment horizontal="center" vertical="center"/>
    </xf>
    <xf numFmtId="0" fontId="29" fillId="9" borderId="1" xfId="0" applyFont="1" applyFill="1" applyBorder="1" applyAlignment="1">
      <alignment horizontal="center" vertical="center" wrapText="1"/>
    </xf>
    <xf numFmtId="3" fontId="32" fillId="2" borderId="10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167" fontId="4" fillId="2" borderId="1" xfId="0" applyNumberFormat="1" applyFont="1" applyFill="1" applyBorder="1" applyAlignment="1">
      <alignment horizontal="right" vertical="center" shrinkToFit="1"/>
    </xf>
    <xf numFmtId="3" fontId="4" fillId="2" borderId="1" xfId="0" applyNumberFormat="1" applyFont="1" applyFill="1" applyBorder="1" applyAlignment="1">
      <alignment horizontal="right" vertical="center"/>
    </xf>
    <xf numFmtId="167" fontId="4" fillId="0" borderId="1" xfId="0" applyNumberFormat="1" applyFont="1" applyFill="1" applyBorder="1" applyAlignment="1">
      <alignment horizontal="right" vertical="center" shrinkToFit="1"/>
    </xf>
    <xf numFmtId="0" fontId="4" fillId="4" borderId="1" xfId="0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 shrinkToFit="1"/>
    </xf>
    <xf numFmtId="168" fontId="16" fillId="2" borderId="1" xfId="1" applyNumberFormat="1" applyFont="1" applyFill="1" applyBorder="1" applyAlignment="1">
      <alignment horizontal="right" vertical="center" wrapText="1"/>
    </xf>
    <xf numFmtId="2" fontId="16" fillId="5" borderId="1" xfId="0" applyNumberFormat="1" applyFont="1" applyFill="1" applyBorder="1" applyAlignment="1">
      <alignment vertical="center" wrapText="1"/>
    </xf>
    <xf numFmtId="176" fontId="16" fillId="0" borderId="1" xfId="0" applyNumberFormat="1" applyFont="1" applyFill="1" applyBorder="1" applyAlignment="1">
      <alignment horizontal="right" vertical="center" wrapText="1"/>
    </xf>
    <xf numFmtId="0" fontId="0" fillId="3" borderId="1" xfId="0" applyFill="1" applyBorder="1" applyAlignment="1">
      <alignment horizontal="center" vertical="center"/>
    </xf>
    <xf numFmtId="49" fontId="20" fillId="3" borderId="1" xfId="0" applyNumberFormat="1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vertical="center" wrapText="1"/>
    </xf>
    <xf numFmtId="0" fontId="20" fillId="3" borderId="1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wrapText="1"/>
    </xf>
    <xf numFmtId="2" fontId="2" fillId="3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171" fontId="4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167" fontId="4" fillId="2" borderId="1" xfId="0" applyNumberFormat="1" applyFont="1" applyFill="1" applyBorder="1" applyAlignment="1">
      <alignment horizontal="center" vertical="center"/>
    </xf>
    <xf numFmtId="2" fontId="32" fillId="0" borderId="18" xfId="0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 wrapText="1"/>
    </xf>
    <xf numFmtId="0" fontId="32" fillId="10" borderId="1" xfId="0" applyFont="1" applyFill="1" applyBorder="1" applyAlignment="1">
      <alignment horizontal="center" vertical="center"/>
    </xf>
    <xf numFmtId="0" fontId="33" fillId="10" borderId="1" xfId="0" applyFont="1" applyFill="1" applyBorder="1" applyAlignment="1">
      <alignment vertical="center" wrapText="1"/>
    </xf>
    <xf numFmtId="0" fontId="33" fillId="10" borderId="1" xfId="0" applyFont="1" applyFill="1" applyBorder="1" applyAlignment="1">
      <alignment horizontal="center" vertical="center" wrapText="1"/>
    </xf>
    <xf numFmtId="3" fontId="32" fillId="10" borderId="10" xfId="0" applyNumberFormat="1" applyFont="1" applyFill="1" applyBorder="1" applyAlignment="1">
      <alignment horizontal="center" vertical="center"/>
    </xf>
    <xf numFmtId="4" fontId="32" fillId="10" borderId="10" xfId="0" applyNumberFormat="1" applyFont="1" applyFill="1" applyBorder="1" applyAlignment="1">
      <alignment horizontal="center" vertical="center"/>
    </xf>
    <xf numFmtId="167" fontId="3" fillId="2" borderId="0" xfId="0" applyNumberFormat="1" applyFont="1" applyFill="1" applyBorder="1" applyAlignment="1">
      <alignment horizontal="center" vertical="center"/>
    </xf>
    <xf numFmtId="165" fontId="0" fillId="0" borderId="0" xfId="0" applyNumberFormat="1" applyFill="1" applyAlignment="1">
      <alignment horizontal="center" vertical="center"/>
    </xf>
    <xf numFmtId="167" fontId="13" fillId="0" borderId="0" xfId="0" applyNumberFormat="1" applyFont="1" applyFill="1"/>
    <xf numFmtId="4" fontId="13" fillId="0" borderId="0" xfId="0" applyNumberFormat="1" applyFont="1" applyFill="1"/>
    <xf numFmtId="3" fontId="0" fillId="0" borderId="0" xfId="0" applyNumberFormat="1" applyFill="1" applyBorder="1"/>
    <xf numFmtId="4" fontId="0" fillId="0" borderId="0" xfId="0" applyNumberFormat="1" applyFill="1" applyBorder="1"/>
    <xf numFmtId="167" fontId="0" fillId="2" borderId="0" xfId="0" applyNumberFormat="1" applyFill="1"/>
    <xf numFmtId="1" fontId="32" fillId="0" borderId="0" xfId="0" applyNumberFormat="1" applyFont="1" applyAlignment="1">
      <alignment horizontal="center" vertical="center"/>
    </xf>
    <xf numFmtId="167" fontId="0" fillId="0" borderId="0" xfId="0" applyNumberFormat="1" applyFill="1" applyAlignment="1">
      <alignment horizont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/>
    </xf>
    <xf numFmtId="166" fontId="32" fillId="0" borderId="10" xfId="0" applyNumberFormat="1" applyFont="1" applyBorder="1" applyAlignment="1">
      <alignment horizontal="center" vertical="center"/>
    </xf>
    <xf numFmtId="0" fontId="0" fillId="0" borderId="0" xfId="0" applyFont="1"/>
    <xf numFmtId="0" fontId="21" fillId="3" borderId="1" xfId="0" applyFont="1" applyFill="1" applyBorder="1" applyAlignment="1">
      <alignment horizontal="center" vertical="center" wrapText="1"/>
    </xf>
    <xf numFmtId="2" fontId="17" fillId="0" borderId="9" xfId="0" applyNumberFormat="1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165" fontId="17" fillId="0" borderId="1" xfId="0" applyNumberFormat="1" applyFont="1" applyBorder="1" applyAlignment="1">
      <alignment horizontal="center" vertical="center" wrapText="1"/>
    </xf>
    <xf numFmtId="166" fontId="17" fillId="0" borderId="1" xfId="0" applyNumberFormat="1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3" fontId="17" fillId="8" borderId="1" xfId="0" applyNumberFormat="1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horizontal="center" vertical="center" wrapText="1"/>
    </xf>
    <xf numFmtId="165" fontId="17" fillId="2" borderId="1" xfId="0" applyNumberFormat="1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3" fontId="3" fillId="8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65" fontId="17" fillId="8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3" fillId="8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66" fontId="40" fillId="2" borderId="0" xfId="0" applyNumberFormat="1" applyFont="1" applyFill="1"/>
    <xf numFmtId="0" fontId="39" fillId="0" borderId="0" xfId="0" applyFont="1" applyAlignment="1">
      <alignment horizontal="left" vertical="center"/>
    </xf>
    <xf numFmtId="0" fontId="0" fillId="2" borderId="0" xfId="0" applyFont="1" applyFill="1" applyBorder="1"/>
    <xf numFmtId="0" fontId="0" fillId="2" borderId="0" xfId="0" applyFont="1" applyFill="1"/>
    <xf numFmtId="0" fontId="0" fillId="2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169" fontId="17" fillId="2" borderId="1" xfId="1" applyNumberFormat="1" applyFont="1" applyFill="1" applyBorder="1" applyAlignment="1">
      <alignment horizontal="right" vertical="center" wrapText="1"/>
    </xf>
    <xf numFmtId="2" fontId="0" fillId="0" borderId="0" xfId="0" applyNumberFormat="1" applyFont="1" applyFill="1" applyAlignment="1">
      <alignment horizontal="center" vertical="center"/>
    </xf>
    <xf numFmtId="3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166" fontId="0" fillId="0" borderId="0" xfId="0" applyNumberFormat="1" applyFont="1" applyFill="1"/>
    <xf numFmtId="167" fontId="0" fillId="0" borderId="0" xfId="0" applyNumberFormat="1" applyFont="1" applyFill="1" applyAlignment="1">
      <alignment horizontal="center" vertical="center"/>
    </xf>
    <xf numFmtId="165" fontId="0" fillId="0" borderId="0" xfId="0" applyNumberFormat="1" applyFont="1" applyFill="1"/>
    <xf numFmtId="165" fontId="0" fillId="2" borderId="0" xfId="0" applyNumberFormat="1" applyFont="1" applyFill="1"/>
    <xf numFmtId="0" fontId="0" fillId="5" borderId="1" xfId="0" applyFont="1" applyFill="1" applyBorder="1" applyAlignment="1">
      <alignment horizontal="center"/>
    </xf>
    <xf numFmtId="0" fontId="33" fillId="0" borderId="1" xfId="0" applyFont="1" applyBorder="1" applyAlignment="1">
      <alignment horizontal="left" vertical="center" wrapText="1" indent="1"/>
    </xf>
    <xf numFmtId="166" fontId="17" fillId="7" borderId="22" xfId="0" applyNumberFormat="1" applyFont="1" applyFill="1" applyBorder="1" applyAlignment="1">
      <alignment horizontal="center" vertical="center"/>
    </xf>
    <xf numFmtId="2" fontId="17" fillId="7" borderId="22" xfId="0" applyNumberFormat="1" applyFont="1" applyFill="1" applyBorder="1" applyAlignment="1">
      <alignment horizontal="center" vertical="center"/>
    </xf>
    <xf numFmtId="3" fontId="17" fillId="10" borderId="10" xfId="0" applyNumberFormat="1" applyFont="1" applyFill="1" applyBorder="1" applyAlignment="1">
      <alignment horizontal="center" vertical="center"/>
    </xf>
    <xf numFmtId="4" fontId="17" fillId="10" borderId="10" xfId="0" applyNumberFormat="1" applyFont="1" applyFill="1" applyBorder="1" applyAlignment="1">
      <alignment horizontal="center" vertical="center"/>
    </xf>
    <xf numFmtId="2" fontId="17" fillId="7" borderId="1" xfId="0" applyNumberFormat="1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2" fontId="17" fillId="7" borderId="19" xfId="0" applyNumberFormat="1" applyFont="1" applyFill="1" applyBorder="1" applyAlignment="1">
      <alignment horizontal="center" vertical="center"/>
    </xf>
    <xf numFmtId="2" fontId="17" fillId="7" borderId="12" xfId="0" applyNumberFormat="1" applyFont="1" applyFill="1" applyBorder="1" applyAlignment="1">
      <alignment horizontal="center" vertical="center"/>
    </xf>
    <xf numFmtId="2" fontId="17" fillId="7" borderId="14" xfId="0" applyNumberFormat="1" applyFont="1" applyFill="1" applyBorder="1" applyAlignment="1">
      <alignment horizontal="center" vertical="center"/>
    </xf>
    <xf numFmtId="165" fontId="17" fillId="7" borderId="20" xfId="0" applyNumberFormat="1" applyFont="1" applyFill="1" applyBorder="1" applyAlignment="1">
      <alignment horizontal="center" vertical="center"/>
    </xf>
    <xf numFmtId="165" fontId="17" fillId="7" borderId="16" xfId="0" applyNumberFormat="1" applyFont="1" applyFill="1" applyBorder="1" applyAlignment="1">
      <alignment horizontal="center" vertical="center"/>
    </xf>
    <xf numFmtId="167" fontId="32" fillId="0" borderId="18" xfId="0" applyNumberFormat="1" applyFont="1" applyBorder="1" applyAlignment="1">
      <alignment horizontal="center" vertical="center"/>
    </xf>
    <xf numFmtId="167" fontId="32" fillId="2" borderId="18" xfId="0" applyNumberFormat="1" applyFont="1" applyFill="1" applyBorder="1" applyAlignment="1">
      <alignment horizontal="center" vertical="center"/>
    </xf>
    <xf numFmtId="0" fontId="39" fillId="2" borderId="0" xfId="0" applyFont="1" applyFill="1" applyAlignment="1">
      <alignment horizontal="left" vertical="center"/>
    </xf>
    <xf numFmtId="167" fontId="32" fillId="2" borderId="10" xfId="0" applyNumberFormat="1" applyFont="1" applyFill="1" applyBorder="1" applyAlignment="1">
      <alignment horizontal="center" vertical="center"/>
    </xf>
    <xf numFmtId="167" fontId="32" fillId="2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0" fillId="0" borderId="0" xfId="0" applyFont="1" applyBorder="1" applyAlignment="1">
      <alignment horizontal="left" vertical="justify" shrinkToFit="1"/>
    </xf>
    <xf numFmtId="0" fontId="0" fillId="0" borderId="0" xfId="0" applyAlignment="1"/>
    <xf numFmtId="0" fontId="4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7" fillId="2" borderId="5" xfId="0" applyFont="1" applyFill="1" applyBorder="1" applyAlignment="1">
      <alignment vertical="center" wrapText="1"/>
    </xf>
    <xf numFmtId="0" fontId="0" fillId="2" borderId="5" xfId="0" applyFont="1" applyFill="1" applyBorder="1" applyAlignment="1">
      <alignment vertical="center" wrapText="1"/>
    </xf>
    <xf numFmtId="0" fontId="0" fillId="2" borderId="0" xfId="0" applyFont="1" applyFill="1" applyAlignment="1"/>
    <xf numFmtId="0" fontId="14" fillId="0" borderId="0" xfId="0" applyFont="1" applyAlignment="1"/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/>
    </xf>
    <xf numFmtId="0" fontId="0" fillId="6" borderId="10" xfId="0" applyFill="1" applyBorder="1" applyAlignment="1"/>
    <xf numFmtId="0" fontId="18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27" fillId="0" borderId="5" xfId="0" applyFont="1" applyFill="1" applyBorder="1" applyAlignment="1">
      <alignment horizontal="left"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31" fillId="7" borderId="2" xfId="0" applyFont="1" applyFill="1" applyBorder="1" applyAlignment="1">
      <alignment horizontal="left" vertical="center" wrapText="1"/>
    </xf>
    <xf numFmtId="0" fontId="31" fillId="7" borderId="7" xfId="0" applyFont="1" applyFill="1" applyBorder="1" applyAlignment="1">
      <alignment horizontal="left" vertical="center" wrapText="1"/>
    </xf>
    <xf numFmtId="0" fontId="31" fillId="7" borderId="10" xfId="0" applyFont="1" applyFill="1" applyBorder="1" applyAlignment="1">
      <alignment horizontal="left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1" fontId="37" fillId="2" borderId="10" xfId="0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25" fillId="0" borderId="9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1682"/>
  <sheetViews>
    <sheetView topLeftCell="A2" zoomScale="80" zoomScaleNormal="80" workbookViewId="0">
      <pane xSplit="3" ySplit="3" topLeftCell="D14" activePane="bottomRight" state="frozen"/>
      <selection activeCell="A2" sqref="A2"/>
      <selection pane="topRight" activeCell="D2" sqref="D2"/>
      <selection pane="bottomLeft" activeCell="A5" sqref="A5"/>
      <selection pane="bottomRight" activeCell="D17" sqref="D17"/>
    </sheetView>
  </sheetViews>
  <sheetFormatPr defaultRowHeight="12.75" x14ac:dyDescent="0.2"/>
  <cols>
    <col min="1" max="1" width="6.140625" customWidth="1"/>
    <col min="2" max="2" width="72.28515625" customWidth="1"/>
    <col min="3" max="3" width="12.85546875" customWidth="1"/>
    <col min="4" max="4" width="11.7109375" customWidth="1"/>
    <col min="5" max="5" width="12.140625" customWidth="1"/>
    <col min="6" max="6" width="10.140625" customWidth="1"/>
    <col min="7" max="8" width="9.28515625" bestFit="1" customWidth="1"/>
    <col min="9" max="9" width="10.42578125" customWidth="1"/>
    <col min="10" max="10" width="10.7109375" customWidth="1"/>
    <col min="11" max="11" width="9.28515625" bestFit="1" customWidth="1"/>
  </cols>
  <sheetData>
    <row r="1" spans="1:13" ht="65.25" customHeight="1" x14ac:dyDescent="0.2">
      <c r="B1" s="403" t="s">
        <v>267</v>
      </c>
      <c r="C1" s="404"/>
      <c r="D1" s="404"/>
      <c r="E1" s="193"/>
      <c r="F1" s="193"/>
      <c r="G1" s="45"/>
      <c r="H1" s="45"/>
      <c r="I1" s="45"/>
      <c r="J1" s="45"/>
    </row>
    <row r="2" spans="1:13" ht="24.75" customHeight="1" x14ac:dyDescent="0.2">
      <c r="B2" s="48" t="s">
        <v>612</v>
      </c>
      <c r="C2" s="44"/>
      <c r="D2" s="45"/>
      <c r="E2" s="45"/>
      <c r="F2" s="45"/>
      <c r="G2" s="45"/>
      <c r="H2" s="45"/>
      <c r="I2" s="45"/>
      <c r="J2" s="45"/>
    </row>
    <row r="3" spans="1:13" s="62" customFormat="1" ht="38.25" customHeight="1" x14ac:dyDescent="0.2">
      <c r="A3" s="199" t="s">
        <v>50</v>
      </c>
      <c r="B3" s="199" t="s">
        <v>51</v>
      </c>
      <c r="C3" s="150" t="s">
        <v>81</v>
      </c>
      <c r="D3" s="150" t="s">
        <v>477</v>
      </c>
      <c r="E3" s="150" t="s">
        <v>478</v>
      </c>
      <c r="F3" s="150" t="s">
        <v>476</v>
      </c>
      <c r="G3" s="150" t="s">
        <v>262</v>
      </c>
      <c r="H3" s="150" t="s">
        <v>263</v>
      </c>
      <c r="I3" s="150" t="s">
        <v>264</v>
      </c>
      <c r="J3" s="150" t="s">
        <v>265</v>
      </c>
      <c r="K3" s="150" t="s">
        <v>282</v>
      </c>
    </row>
    <row r="4" spans="1:13" s="62" customFormat="1" ht="15.75" x14ac:dyDescent="0.25">
      <c r="A4" s="200" t="s">
        <v>52</v>
      </c>
      <c r="B4" s="201" t="s">
        <v>53</v>
      </c>
      <c r="C4" s="202" t="s">
        <v>54</v>
      </c>
      <c r="D4" s="61" t="s">
        <v>56</v>
      </c>
      <c r="E4" s="61" t="s">
        <v>57</v>
      </c>
      <c r="F4" s="61" t="s">
        <v>58</v>
      </c>
      <c r="G4" s="61" t="s">
        <v>59</v>
      </c>
      <c r="H4" s="61" t="s">
        <v>60</v>
      </c>
      <c r="I4" s="61" t="s">
        <v>197</v>
      </c>
      <c r="J4" s="203" t="s">
        <v>61</v>
      </c>
      <c r="K4" s="61" t="s">
        <v>62</v>
      </c>
    </row>
    <row r="5" spans="1:13" s="62" customFormat="1" ht="15.75" x14ac:dyDescent="0.2">
      <c r="A5" s="204" t="s">
        <v>52</v>
      </c>
      <c r="B5" s="205" t="s">
        <v>23</v>
      </c>
      <c r="C5" s="206" t="s">
        <v>86</v>
      </c>
      <c r="D5" s="143">
        <v>129944</v>
      </c>
      <c r="E5" s="143">
        <v>132164</v>
      </c>
      <c r="F5" s="143">
        <v>131443</v>
      </c>
      <c r="G5" s="143">
        <v>130877</v>
      </c>
      <c r="H5" s="143">
        <v>130395</v>
      </c>
      <c r="I5" s="143">
        <v>129719</v>
      </c>
      <c r="J5" s="143">
        <v>129544</v>
      </c>
      <c r="K5" s="143">
        <v>129968</v>
      </c>
      <c r="L5" s="207"/>
      <c r="M5" s="207"/>
    </row>
    <row r="6" spans="1:13" s="62" customFormat="1" ht="51" customHeight="1" x14ac:dyDescent="0.2">
      <c r="A6" s="204" t="s">
        <v>53</v>
      </c>
      <c r="B6" s="205" t="s">
        <v>24</v>
      </c>
      <c r="C6" s="206" t="s">
        <v>86</v>
      </c>
      <c r="D6" s="143">
        <v>115692</v>
      </c>
      <c r="E6" s="143">
        <v>123808</v>
      </c>
      <c r="F6" s="143">
        <v>128091</v>
      </c>
      <c r="G6" s="143">
        <v>128024</v>
      </c>
      <c r="H6" s="143">
        <v>128132</v>
      </c>
      <c r="I6" s="143">
        <v>127639</v>
      </c>
      <c r="J6" s="143">
        <v>127562</v>
      </c>
      <c r="K6" s="143">
        <v>128740</v>
      </c>
      <c r="L6" s="207"/>
      <c r="M6" s="207"/>
    </row>
    <row r="7" spans="1:13" s="62" customFormat="1" ht="48" x14ac:dyDescent="0.2">
      <c r="A7" s="315" t="s">
        <v>54</v>
      </c>
      <c r="B7" s="316" t="s">
        <v>25</v>
      </c>
      <c r="C7" s="317" t="s">
        <v>95</v>
      </c>
      <c r="D7" s="318">
        <f>D6/D5*100</f>
        <v>89.032198485501439</v>
      </c>
      <c r="E7" s="318">
        <f t="shared" ref="E7:K7" si="0">E6/E5*100</f>
        <v>93.677552132199395</v>
      </c>
      <c r="F7" s="318">
        <f t="shared" si="0"/>
        <v>97.449845180040015</v>
      </c>
      <c r="G7" s="318">
        <f t="shared" si="0"/>
        <v>97.82009061943657</v>
      </c>
      <c r="H7" s="318">
        <f t="shared" si="0"/>
        <v>98.264504007055493</v>
      </c>
      <c r="I7" s="318">
        <f t="shared" si="0"/>
        <v>98.396534046670112</v>
      </c>
      <c r="J7" s="318">
        <f t="shared" si="0"/>
        <v>98.47001790897302</v>
      </c>
      <c r="K7" s="318">
        <f t="shared" si="0"/>
        <v>99.055152037424605</v>
      </c>
    </row>
    <row r="8" spans="1:13" s="62" customFormat="1" ht="15.75" x14ac:dyDescent="0.2">
      <c r="A8" s="204" t="s">
        <v>55</v>
      </c>
      <c r="B8" s="205" t="s">
        <v>26</v>
      </c>
      <c r="C8" s="206" t="s">
        <v>89</v>
      </c>
      <c r="D8" s="208">
        <v>664.16</v>
      </c>
      <c r="E8" s="208">
        <v>696.59</v>
      </c>
      <c r="F8" s="208">
        <v>693.62</v>
      </c>
      <c r="G8" s="208">
        <v>690.65</v>
      </c>
      <c r="H8" s="208">
        <v>687.69</v>
      </c>
      <c r="I8" s="208">
        <v>684.72</v>
      </c>
      <c r="J8" s="208">
        <v>661.14</v>
      </c>
      <c r="K8" s="208">
        <v>660.64</v>
      </c>
      <c r="L8" s="209"/>
      <c r="M8" s="209"/>
    </row>
    <row r="9" spans="1:13" s="62" customFormat="1" ht="46.5" customHeight="1" x14ac:dyDescent="0.2">
      <c r="A9" s="204" t="s">
        <v>56</v>
      </c>
      <c r="B9" s="205" t="s">
        <v>27</v>
      </c>
      <c r="C9" s="206" t="s">
        <v>89</v>
      </c>
      <c r="D9" s="208">
        <v>159.76</v>
      </c>
      <c r="E9" s="208">
        <v>224.37</v>
      </c>
      <c r="F9" s="208">
        <v>269.16000000000003</v>
      </c>
      <c r="G9" s="208">
        <v>330.56</v>
      </c>
      <c r="H9" s="208">
        <v>356.72</v>
      </c>
      <c r="I9" s="208">
        <v>371.83</v>
      </c>
      <c r="J9" s="208">
        <v>371.1</v>
      </c>
      <c r="K9" s="208">
        <v>398.5</v>
      </c>
      <c r="L9" s="209"/>
      <c r="M9" s="209"/>
    </row>
    <row r="10" spans="1:13" s="62" customFormat="1" ht="36" x14ac:dyDescent="0.2">
      <c r="A10" s="315" t="s">
        <v>57</v>
      </c>
      <c r="B10" s="316" t="s">
        <v>28</v>
      </c>
      <c r="C10" s="317" t="s">
        <v>95</v>
      </c>
      <c r="D10" s="318">
        <f>D9/D8*100</f>
        <v>24.054444712117562</v>
      </c>
      <c r="E10" s="318">
        <f t="shared" ref="E10:K10" si="1">E9/E8*100</f>
        <v>32.209764710949052</v>
      </c>
      <c r="F10" s="318">
        <f t="shared" si="1"/>
        <v>38.805109425910445</v>
      </c>
      <c r="G10" s="318">
        <f t="shared" si="1"/>
        <v>47.862158835879249</v>
      </c>
      <c r="H10" s="318">
        <f t="shared" si="1"/>
        <v>51.872209862001775</v>
      </c>
      <c r="I10" s="318">
        <f t="shared" si="1"/>
        <v>54.303949059469559</v>
      </c>
      <c r="J10" s="318">
        <f t="shared" si="1"/>
        <v>56.130320355749163</v>
      </c>
      <c r="K10" s="318">
        <f t="shared" si="1"/>
        <v>60.320295471058373</v>
      </c>
    </row>
    <row r="11" spans="1:13" s="62" customFormat="1" ht="15.75" x14ac:dyDescent="0.2">
      <c r="A11" s="204" t="s">
        <v>58</v>
      </c>
      <c r="B11" s="205" t="s">
        <v>29</v>
      </c>
      <c r="C11" s="206" t="s">
        <v>30</v>
      </c>
      <c r="D11" s="143">
        <v>10274</v>
      </c>
      <c r="E11" s="143">
        <v>10814</v>
      </c>
      <c r="F11" s="143">
        <v>10574</v>
      </c>
      <c r="G11" s="143">
        <v>10484</v>
      </c>
      <c r="H11" s="143">
        <v>10394</v>
      </c>
      <c r="I11" s="143">
        <v>10305</v>
      </c>
      <c r="J11" s="143">
        <v>10249</v>
      </c>
      <c r="K11" s="143">
        <v>10424</v>
      </c>
      <c r="L11" s="210"/>
      <c r="M11" s="210"/>
    </row>
    <row r="12" spans="1:13" s="62" customFormat="1" ht="49.5" customHeight="1" x14ac:dyDescent="0.2">
      <c r="A12" s="204" t="s">
        <v>59</v>
      </c>
      <c r="B12" s="205" t="s">
        <v>31</v>
      </c>
      <c r="C12" s="206" t="s">
        <v>30</v>
      </c>
      <c r="D12" s="143">
        <v>6248</v>
      </c>
      <c r="E12" s="143">
        <v>7162</v>
      </c>
      <c r="F12" s="143">
        <v>9136</v>
      </c>
      <c r="G12" s="143">
        <v>9065</v>
      </c>
      <c r="H12" s="143">
        <v>9002</v>
      </c>
      <c r="I12" s="143">
        <v>8952</v>
      </c>
      <c r="J12" s="143">
        <v>8953</v>
      </c>
      <c r="K12" s="143">
        <v>9036</v>
      </c>
      <c r="L12" s="210"/>
      <c r="M12" s="210"/>
    </row>
    <row r="13" spans="1:13" s="62" customFormat="1" ht="36" x14ac:dyDescent="0.2">
      <c r="A13" s="315" t="s">
        <v>60</v>
      </c>
      <c r="B13" s="316" t="s">
        <v>32</v>
      </c>
      <c r="C13" s="317" t="s">
        <v>95</v>
      </c>
      <c r="D13" s="318">
        <f>D12/D11*100</f>
        <v>60.813704496788013</v>
      </c>
      <c r="E13" s="318">
        <f t="shared" ref="E13:K13" si="2">E12/E11*100</f>
        <v>66.228962456075465</v>
      </c>
      <c r="F13" s="318">
        <f t="shared" si="2"/>
        <v>86.400605258180434</v>
      </c>
      <c r="G13" s="318">
        <f t="shared" si="2"/>
        <v>86.465089660434941</v>
      </c>
      <c r="H13" s="318">
        <f t="shared" si="2"/>
        <v>86.607658264383304</v>
      </c>
      <c r="I13" s="318">
        <f t="shared" si="2"/>
        <v>86.870451237263467</v>
      </c>
      <c r="J13" s="318">
        <f t="shared" si="2"/>
        <v>87.354863889159915</v>
      </c>
      <c r="K13" s="318">
        <f t="shared" si="2"/>
        <v>86.684574059861859</v>
      </c>
    </row>
    <row r="14" spans="1:13" s="62" customFormat="1" ht="15.75" x14ac:dyDescent="0.2">
      <c r="A14" s="204">
        <v>10</v>
      </c>
      <c r="B14" s="205" t="s">
        <v>285</v>
      </c>
      <c r="C14" s="206" t="s">
        <v>30</v>
      </c>
      <c r="D14" s="143">
        <v>247738</v>
      </c>
      <c r="E14" s="143">
        <v>252787</v>
      </c>
      <c r="F14" s="143">
        <v>251709</v>
      </c>
      <c r="G14" s="143">
        <v>250527</v>
      </c>
      <c r="H14" s="143">
        <v>249282</v>
      </c>
      <c r="I14" s="143">
        <v>248353</v>
      </c>
      <c r="J14" s="143">
        <v>247601</v>
      </c>
      <c r="K14" s="143">
        <v>245685</v>
      </c>
      <c r="L14" s="207"/>
      <c r="M14" s="207"/>
    </row>
    <row r="15" spans="1:13" s="62" customFormat="1" ht="64.5" customHeight="1" x14ac:dyDescent="0.2">
      <c r="A15" s="204" t="s">
        <v>61</v>
      </c>
      <c r="B15" s="205" t="s">
        <v>33</v>
      </c>
      <c r="C15" s="206" t="s">
        <v>30</v>
      </c>
      <c r="D15" s="143">
        <v>176885</v>
      </c>
      <c r="E15" s="143">
        <v>191107</v>
      </c>
      <c r="F15" s="143">
        <v>204891</v>
      </c>
      <c r="G15" s="143">
        <v>207938</v>
      </c>
      <c r="H15" s="143">
        <v>209397</v>
      </c>
      <c r="I15" s="143">
        <v>211100</v>
      </c>
      <c r="J15" s="143">
        <v>212937</v>
      </c>
      <c r="K15" s="143">
        <v>221117</v>
      </c>
      <c r="L15" s="207"/>
      <c r="M15" s="207"/>
    </row>
    <row r="16" spans="1:13" s="62" customFormat="1" ht="48" x14ac:dyDescent="0.2">
      <c r="A16" s="315" t="s">
        <v>62</v>
      </c>
      <c r="B16" s="319" t="s">
        <v>34</v>
      </c>
      <c r="C16" s="317" t="s">
        <v>95</v>
      </c>
      <c r="D16" s="318">
        <f>D15/D14*100</f>
        <v>71.400027448352702</v>
      </c>
      <c r="E16" s="318">
        <f t="shared" ref="E16:K16" si="3">E15/E14*100</f>
        <v>75.600011076518967</v>
      </c>
      <c r="F16" s="318">
        <f t="shared" si="3"/>
        <v>81.39994994219515</v>
      </c>
      <c r="G16" s="318">
        <f t="shared" si="3"/>
        <v>83.0002355035585</v>
      </c>
      <c r="H16" s="318">
        <f t="shared" si="3"/>
        <v>84.000048138253064</v>
      </c>
      <c r="I16" s="318">
        <f t="shared" si="3"/>
        <v>84.999979867366207</v>
      </c>
      <c r="J16" s="318">
        <f t="shared" si="3"/>
        <v>86.000056542582627</v>
      </c>
      <c r="K16" s="318">
        <f t="shared" si="3"/>
        <v>90.000203512627962</v>
      </c>
    </row>
    <row r="17" spans="1:13" s="62" customFormat="1" ht="15.75" x14ac:dyDescent="0.2">
      <c r="A17" s="204" t="s">
        <v>63</v>
      </c>
      <c r="B17" s="64" t="s">
        <v>37</v>
      </c>
      <c r="C17" s="206" t="s">
        <v>38</v>
      </c>
      <c r="D17" s="208">
        <f>'6. Коммунальная инфраструктура'!D6/7</f>
        <v>108.00857142857141</v>
      </c>
      <c r="E17" s="208">
        <f>'6. Коммунальная инфраструктура'!E6/7</f>
        <v>113.48428571428572</v>
      </c>
      <c r="F17" s="208">
        <f>'6. Коммунальная инфраструктура'!F6/7</f>
        <v>112.66</v>
      </c>
      <c r="G17" s="208">
        <f>'6. Коммунальная инфраструктура'!G6/7</f>
        <v>112.02142857142857</v>
      </c>
      <c r="H17" s="208">
        <f>'6. Коммунальная инфраструктура'!H6/7</f>
        <v>111.38428571428572</v>
      </c>
      <c r="I17" s="208">
        <f>'6. Коммунальная инфраструктура'!I6/7</f>
        <v>110.81714285714285</v>
      </c>
      <c r="J17" s="208">
        <f>'6. Коммунальная инфраструктура'!J6/7</f>
        <v>106.87714285714286</v>
      </c>
      <c r="K17" s="208">
        <f>'6. Коммунальная инфраструктура'!K6/7</f>
        <v>106.52</v>
      </c>
      <c r="L17" s="210"/>
      <c r="M17" s="210"/>
    </row>
    <row r="18" spans="1:13" s="62" customFormat="1" ht="48.75" customHeight="1" x14ac:dyDescent="0.25">
      <c r="A18" s="204" t="s">
        <v>64</v>
      </c>
      <c r="B18" s="66" t="s">
        <v>35</v>
      </c>
      <c r="C18" s="206" t="s">
        <v>38</v>
      </c>
      <c r="D18" s="208">
        <v>0</v>
      </c>
      <c r="E18" s="208">
        <v>0</v>
      </c>
      <c r="F18" s="208">
        <v>0</v>
      </c>
      <c r="G18" s="208">
        <v>0</v>
      </c>
      <c r="H18" s="208">
        <v>0</v>
      </c>
      <c r="I18" s="208">
        <v>0</v>
      </c>
      <c r="J18" s="208">
        <v>0</v>
      </c>
      <c r="K18" s="208">
        <f>K17*0.045</f>
        <v>4.7933999999999992</v>
      </c>
      <c r="L18" s="210"/>
      <c r="M18" s="210"/>
    </row>
    <row r="19" spans="1:13" s="62" customFormat="1" ht="36" x14ac:dyDescent="0.2">
      <c r="A19" s="315" t="s">
        <v>65</v>
      </c>
      <c r="B19" s="320" t="s">
        <v>36</v>
      </c>
      <c r="C19" s="317" t="s">
        <v>95</v>
      </c>
      <c r="D19" s="318">
        <f>D18/D17*100</f>
        <v>0</v>
      </c>
      <c r="E19" s="318">
        <f t="shared" ref="E19:K19" si="4">E18/E17*100</f>
        <v>0</v>
      </c>
      <c r="F19" s="318">
        <f t="shared" si="4"/>
        <v>0</v>
      </c>
      <c r="G19" s="318">
        <f t="shared" si="4"/>
        <v>0</v>
      </c>
      <c r="H19" s="318">
        <f t="shared" si="4"/>
        <v>0</v>
      </c>
      <c r="I19" s="318">
        <f t="shared" si="4"/>
        <v>0</v>
      </c>
      <c r="J19" s="318">
        <f t="shared" si="4"/>
        <v>0</v>
      </c>
      <c r="K19" s="318">
        <f t="shared" si="4"/>
        <v>4.4999999999999991</v>
      </c>
    </row>
    <row r="20" spans="1:13" s="62" customFormat="1" ht="31.5" x14ac:dyDescent="0.25">
      <c r="A20" s="204" t="s">
        <v>66</v>
      </c>
      <c r="B20" s="66" t="s">
        <v>41</v>
      </c>
      <c r="C20" s="206" t="s">
        <v>40</v>
      </c>
      <c r="D20" s="143">
        <v>0</v>
      </c>
      <c r="E20" s="143">
        <v>50177</v>
      </c>
      <c r="F20" s="143">
        <v>59608</v>
      </c>
      <c r="G20" s="143">
        <v>80748</v>
      </c>
      <c r="H20" s="143">
        <v>28998</v>
      </c>
      <c r="I20" s="143">
        <v>36698</v>
      </c>
      <c r="J20" s="143">
        <v>40698</v>
      </c>
      <c r="K20" s="143">
        <v>0</v>
      </c>
    </row>
    <row r="21" spans="1:13" s="62" customFormat="1" ht="47.25" x14ac:dyDescent="0.25">
      <c r="A21" s="204" t="s">
        <v>67</v>
      </c>
      <c r="B21" s="66" t="s">
        <v>475</v>
      </c>
      <c r="C21" s="206" t="s">
        <v>40</v>
      </c>
      <c r="D21" s="143">
        <v>0</v>
      </c>
      <c r="E21" s="143">
        <v>42417</v>
      </c>
      <c r="F21" s="143">
        <v>58948</v>
      </c>
      <c r="G21" s="143">
        <v>79158</v>
      </c>
      <c r="H21" s="143">
        <v>27658</v>
      </c>
      <c r="I21" s="143">
        <v>35218</v>
      </c>
      <c r="J21" s="143">
        <v>39018</v>
      </c>
      <c r="K21" s="143">
        <v>0</v>
      </c>
    </row>
    <row r="22" spans="1:13" s="62" customFormat="1" ht="36" x14ac:dyDescent="0.2">
      <c r="A22" s="315" t="s">
        <v>68</v>
      </c>
      <c r="B22" s="320" t="s">
        <v>39</v>
      </c>
      <c r="C22" s="317" t="s">
        <v>95</v>
      </c>
      <c r="D22" s="321" t="e">
        <f>D21/D20*100</f>
        <v>#DIV/0!</v>
      </c>
      <c r="E22" s="318">
        <f>E21/E20*100</f>
        <v>84.534746995635444</v>
      </c>
      <c r="F22" s="318">
        <f t="shared" ref="F22:K22" si="5">F21/F20*100</f>
        <v>98.892766071668234</v>
      </c>
      <c r="G22" s="318">
        <f t="shared" si="5"/>
        <v>98.030910982315362</v>
      </c>
      <c r="H22" s="318">
        <f t="shared" si="5"/>
        <v>95.378991654596874</v>
      </c>
      <c r="I22" s="318">
        <f t="shared" si="5"/>
        <v>95.96708267480517</v>
      </c>
      <c r="J22" s="318">
        <f t="shared" si="5"/>
        <v>95.87203302373581</v>
      </c>
      <c r="K22" s="318" t="e">
        <f t="shared" si="5"/>
        <v>#DIV/0!</v>
      </c>
    </row>
    <row r="23" spans="1:13" s="62" customFormat="1" x14ac:dyDescent="0.2">
      <c r="C23" s="211"/>
    </row>
    <row r="24" spans="1:13" s="62" customFormat="1" x14ac:dyDescent="0.2">
      <c r="B24" s="211"/>
      <c r="C24" s="211"/>
      <c r="E24" s="339"/>
    </row>
    <row r="25" spans="1:13" s="62" customFormat="1" x14ac:dyDescent="0.2">
      <c r="B25" s="211"/>
      <c r="C25" s="211"/>
    </row>
    <row r="26" spans="1:13" s="62" customFormat="1" x14ac:dyDescent="0.2">
      <c r="B26" s="211"/>
      <c r="C26" s="211"/>
    </row>
    <row r="27" spans="1:13" s="62" customFormat="1" x14ac:dyDescent="0.2">
      <c r="B27" s="211"/>
      <c r="C27" s="211"/>
    </row>
    <row r="28" spans="1:13" s="62" customFormat="1" x14ac:dyDescent="0.2">
      <c r="B28" s="211"/>
      <c r="C28" s="211"/>
    </row>
    <row r="29" spans="1:13" s="62" customFormat="1" x14ac:dyDescent="0.2">
      <c r="B29" s="211"/>
      <c r="C29" s="211"/>
    </row>
    <row r="30" spans="1:13" s="62" customFormat="1" x14ac:dyDescent="0.2">
      <c r="B30" s="211"/>
      <c r="C30" s="211"/>
    </row>
    <row r="31" spans="1:13" s="62" customFormat="1" x14ac:dyDescent="0.2">
      <c r="B31" s="211"/>
      <c r="C31" s="211"/>
    </row>
    <row r="32" spans="1:13" s="62" customFormat="1" x14ac:dyDescent="0.2">
      <c r="B32" s="211"/>
      <c r="C32" s="211"/>
    </row>
    <row r="33" spans="2:3" s="62" customFormat="1" x14ac:dyDescent="0.2">
      <c r="B33" s="211"/>
      <c r="C33" s="211"/>
    </row>
    <row r="34" spans="2:3" s="62" customFormat="1" x14ac:dyDescent="0.2">
      <c r="B34" s="211"/>
      <c r="C34" s="211"/>
    </row>
    <row r="35" spans="2:3" s="62" customFormat="1" x14ac:dyDescent="0.2">
      <c r="B35" s="211"/>
      <c r="C35" s="211"/>
    </row>
    <row r="36" spans="2:3" s="62" customFormat="1" x14ac:dyDescent="0.2">
      <c r="B36" s="211"/>
      <c r="C36" s="211"/>
    </row>
    <row r="37" spans="2:3" s="62" customFormat="1" x14ac:dyDescent="0.2">
      <c r="B37" s="211"/>
      <c r="C37" s="211"/>
    </row>
    <row r="38" spans="2:3" s="62" customFormat="1" x14ac:dyDescent="0.2">
      <c r="B38" s="211"/>
      <c r="C38" s="211"/>
    </row>
    <row r="39" spans="2:3" s="62" customFormat="1" x14ac:dyDescent="0.2">
      <c r="B39" s="211"/>
      <c r="C39" s="211"/>
    </row>
    <row r="40" spans="2:3" s="62" customFormat="1" x14ac:dyDescent="0.2">
      <c r="B40" s="211"/>
      <c r="C40" s="211"/>
    </row>
    <row r="41" spans="2:3" s="62" customFormat="1" x14ac:dyDescent="0.2">
      <c r="B41" s="211"/>
      <c r="C41" s="211"/>
    </row>
    <row r="42" spans="2:3" s="62" customFormat="1" x14ac:dyDescent="0.2">
      <c r="B42" s="211"/>
      <c r="C42" s="211"/>
    </row>
    <row r="43" spans="2:3" s="62" customFormat="1" x14ac:dyDescent="0.2">
      <c r="B43" s="211"/>
      <c r="C43" s="211"/>
    </row>
    <row r="44" spans="2:3" s="62" customFormat="1" x14ac:dyDescent="0.2">
      <c r="B44" s="211"/>
      <c r="C44" s="211"/>
    </row>
    <row r="45" spans="2:3" s="62" customFormat="1" x14ac:dyDescent="0.2">
      <c r="B45" s="211"/>
      <c r="C45" s="211"/>
    </row>
    <row r="46" spans="2:3" s="62" customFormat="1" x14ac:dyDescent="0.2">
      <c r="B46" s="211"/>
      <c r="C46" s="211"/>
    </row>
    <row r="47" spans="2:3" s="62" customFormat="1" x14ac:dyDescent="0.2">
      <c r="B47" s="211"/>
      <c r="C47" s="211"/>
    </row>
    <row r="48" spans="2:3" s="62" customFormat="1" x14ac:dyDescent="0.2">
      <c r="B48" s="211"/>
      <c r="C48" s="211"/>
    </row>
    <row r="49" spans="2:3" s="62" customFormat="1" x14ac:dyDescent="0.2">
      <c r="B49" s="211"/>
      <c r="C49" s="211"/>
    </row>
    <row r="50" spans="2:3" s="62" customFormat="1" x14ac:dyDescent="0.2">
      <c r="B50" s="211"/>
      <c r="C50" s="211"/>
    </row>
    <row r="51" spans="2:3" s="62" customFormat="1" x14ac:dyDescent="0.2">
      <c r="B51" s="211"/>
      <c r="C51" s="211"/>
    </row>
    <row r="52" spans="2:3" s="62" customFormat="1" x14ac:dyDescent="0.2">
      <c r="B52" s="211"/>
      <c r="C52" s="211"/>
    </row>
    <row r="53" spans="2:3" s="62" customFormat="1" x14ac:dyDescent="0.2">
      <c r="B53" s="211"/>
      <c r="C53" s="211"/>
    </row>
    <row r="54" spans="2:3" s="62" customFormat="1" x14ac:dyDescent="0.2">
      <c r="B54" s="211"/>
      <c r="C54" s="211"/>
    </row>
    <row r="55" spans="2:3" s="62" customFormat="1" x14ac:dyDescent="0.2">
      <c r="B55" s="211"/>
      <c r="C55" s="211"/>
    </row>
    <row r="56" spans="2:3" s="62" customFormat="1" x14ac:dyDescent="0.2">
      <c r="B56" s="211"/>
      <c r="C56" s="211"/>
    </row>
    <row r="57" spans="2:3" s="62" customFormat="1" x14ac:dyDescent="0.2">
      <c r="B57" s="211"/>
      <c r="C57" s="211"/>
    </row>
    <row r="58" spans="2:3" s="62" customFormat="1" x14ac:dyDescent="0.2">
      <c r="B58" s="211"/>
      <c r="C58" s="211"/>
    </row>
    <row r="59" spans="2:3" s="62" customFormat="1" x14ac:dyDescent="0.2">
      <c r="B59" s="211"/>
      <c r="C59" s="211"/>
    </row>
    <row r="60" spans="2:3" s="62" customFormat="1" x14ac:dyDescent="0.2">
      <c r="B60" s="211"/>
      <c r="C60" s="211"/>
    </row>
    <row r="61" spans="2:3" s="62" customFormat="1" x14ac:dyDescent="0.2">
      <c r="B61" s="211"/>
      <c r="C61" s="211"/>
    </row>
    <row r="62" spans="2:3" s="62" customFormat="1" x14ac:dyDescent="0.2">
      <c r="B62" s="211"/>
      <c r="C62" s="211"/>
    </row>
    <row r="63" spans="2:3" s="62" customFormat="1" x14ac:dyDescent="0.2">
      <c r="B63" s="211"/>
      <c r="C63" s="211"/>
    </row>
    <row r="64" spans="2:3" s="62" customFormat="1" x14ac:dyDescent="0.2">
      <c r="B64" s="211"/>
      <c r="C64" s="211"/>
    </row>
    <row r="65" spans="2:3" s="62" customFormat="1" x14ac:dyDescent="0.2">
      <c r="B65" s="211"/>
      <c r="C65" s="211"/>
    </row>
    <row r="66" spans="2:3" s="62" customFormat="1" x14ac:dyDescent="0.2">
      <c r="B66" s="211"/>
      <c r="C66" s="211"/>
    </row>
    <row r="67" spans="2:3" s="62" customFormat="1" x14ac:dyDescent="0.2">
      <c r="B67" s="211"/>
      <c r="C67" s="211"/>
    </row>
    <row r="68" spans="2:3" s="62" customFormat="1" x14ac:dyDescent="0.2">
      <c r="B68" s="211"/>
      <c r="C68" s="211"/>
    </row>
    <row r="69" spans="2:3" s="62" customFormat="1" x14ac:dyDescent="0.2">
      <c r="B69" s="211"/>
      <c r="C69" s="211"/>
    </row>
    <row r="70" spans="2:3" s="62" customFormat="1" x14ac:dyDescent="0.2">
      <c r="B70" s="211"/>
      <c r="C70" s="211"/>
    </row>
    <row r="71" spans="2:3" s="62" customFormat="1" x14ac:dyDescent="0.2">
      <c r="B71" s="211"/>
      <c r="C71" s="211"/>
    </row>
    <row r="72" spans="2:3" s="62" customFormat="1" x14ac:dyDescent="0.2">
      <c r="B72" s="211"/>
      <c r="C72" s="211"/>
    </row>
    <row r="73" spans="2:3" s="62" customFormat="1" x14ac:dyDescent="0.2">
      <c r="B73" s="211"/>
      <c r="C73" s="211"/>
    </row>
    <row r="74" spans="2:3" s="62" customFormat="1" x14ac:dyDescent="0.2">
      <c r="B74" s="211"/>
      <c r="C74" s="211"/>
    </row>
    <row r="75" spans="2:3" s="62" customFormat="1" x14ac:dyDescent="0.2">
      <c r="B75" s="211"/>
      <c r="C75" s="211"/>
    </row>
    <row r="76" spans="2:3" s="62" customFormat="1" x14ac:dyDescent="0.2">
      <c r="B76" s="211"/>
      <c r="C76" s="211"/>
    </row>
    <row r="77" spans="2:3" s="62" customFormat="1" x14ac:dyDescent="0.2">
      <c r="B77" s="211"/>
      <c r="C77" s="211"/>
    </row>
    <row r="78" spans="2:3" s="62" customFormat="1" x14ac:dyDescent="0.2">
      <c r="B78" s="211"/>
      <c r="C78" s="211"/>
    </row>
    <row r="79" spans="2:3" s="62" customFormat="1" x14ac:dyDescent="0.2">
      <c r="B79" s="211"/>
      <c r="C79" s="211"/>
    </row>
    <row r="80" spans="2:3" s="62" customFormat="1" x14ac:dyDescent="0.2">
      <c r="B80" s="211"/>
      <c r="C80" s="211"/>
    </row>
    <row r="81" spans="2:3" s="62" customFormat="1" x14ac:dyDescent="0.2">
      <c r="B81" s="211"/>
      <c r="C81" s="211"/>
    </row>
    <row r="82" spans="2:3" s="62" customFormat="1" x14ac:dyDescent="0.2">
      <c r="B82" s="211"/>
      <c r="C82" s="211"/>
    </row>
    <row r="83" spans="2:3" s="62" customFormat="1" x14ac:dyDescent="0.2">
      <c r="B83" s="211"/>
      <c r="C83" s="211"/>
    </row>
    <row r="84" spans="2:3" s="62" customFormat="1" x14ac:dyDescent="0.2">
      <c r="B84" s="211"/>
      <c r="C84" s="211"/>
    </row>
    <row r="85" spans="2:3" s="62" customFormat="1" x14ac:dyDescent="0.2">
      <c r="B85" s="211"/>
      <c r="C85" s="211"/>
    </row>
    <row r="86" spans="2:3" s="62" customFormat="1" x14ac:dyDescent="0.2">
      <c r="B86" s="211"/>
      <c r="C86" s="211"/>
    </row>
    <row r="87" spans="2:3" s="62" customFormat="1" x14ac:dyDescent="0.2">
      <c r="B87" s="211"/>
      <c r="C87" s="211"/>
    </row>
    <row r="88" spans="2:3" s="62" customFormat="1" x14ac:dyDescent="0.2">
      <c r="B88" s="211"/>
      <c r="C88" s="211"/>
    </row>
    <row r="89" spans="2:3" s="62" customFormat="1" x14ac:dyDescent="0.2">
      <c r="B89" s="211"/>
      <c r="C89" s="211"/>
    </row>
    <row r="90" spans="2:3" s="62" customFormat="1" x14ac:dyDescent="0.2">
      <c r="B90" s="211"/>
      <c r="C90" s="211"/>
    </row>
    <row r="91" spans="2:3" s="62" customFormat="1" x14ac:dyDescent="0.2">
      <c r="B91" s="211"/>
      <c r="C91" s="211"/>
    </row>
    <row r="92" spans="2:3" s="62" customFormat="1" x14ac:dyDescent="0.2">
      <c r="B92" s="211"/>
      <c r="C92" s="211"/>
    </row>
    <row r="93" spans="2:3" s="62" customFormat="1" x14ac:dyDescent="0.2">
      <c r="B93" s="211"/>
      <c r="C93" s="211"/>
    </row>
    <row r="94" spans="2:3" s="62" customFormat="1" x14ac:dyDescent="0.2">
      <c r="B94" s="211"/>
      <c r="C94" s="211"/>
    </row>
    <row r="95" spans="2:3" s="62" customFormat="1" x14ac:dyDescent="0.2">
      <c r="B95" s="211"/>
      <c r="C95" s="211"/>
    </row>
    <row r="96" spans="2:3" s="62" customFormat="1" x14ac:dyDescent="0.2">
      <c r="B96" s="211"/>
      <c r="C96" s="211"/>
    </row>
    <row r="97" spans="2:3" s="62" customFormat="1" x14ac:dyDescent="0.2">
      <c r="B97" s="211"/>
      <c r="C97" s="211"/>
    </row>
    <row r="98" spans="2:3" s="62" customFormat="1" x14ac:dyDescent="0.2">
      <c r="B98" s="211"/>
      <c r="C98" s="211"/>
    </row>
    <row r="99" spans="2:3" s="62" customFormat="1" x14ac:dyDescent="0.2">
      <c r="B99" s="211"/>
      <c r="C99" s="211"/>
    </row>
    <row r="100" spans="2:3" s="62" customFormat="1" x14ac:dyDescent="0.2">
      <c r="B100" s="211"/>
      <c r="C100" s="211"/>
    </row>
    <row r="101" spans="2:3" s="62" customFormat="1" x14ac:dyDescent="0.2">
      <c r="B101" s="211"/>
      <c r="C101" s="211"/>
    </row>
    <row r="102" spans="2:3" s="62" customFormat="1" x14ac:dyDescent="0.2">
      <c r="B102" s="211"/>
      <c r="C102" s="211"/>
    </row>
    <row r="103" spans="2:3" s="62" customFormat="1" x14ac:dyDescent="0.2">
      <c r="B103" s="211"/>
      <c r="C103" s="211"/>
    </row>
    <row r="104" spans="2:3" s="62" customFormat="1" x14ac:dyDescent="0.2">
      <c r="B104" s="211"/>
      <c r="C104" s="211"/>
    </row>
    <row r="105" spans="2:3" s="62" customFormat="1" x14ac:dyDescent="0.2">
      <c r="B105" s="211"/>
      <c r="C105" s="211"/>
    </row>
    <row r="106" spans="2:3" s="62" customFormat="1" x14ac:dyDescent="0.2">
      <c r="B106" s="211"/>
      <c r="C106" s="211"/>
    </row>
    <row r="107" spans="2:3" s="62" customFormat="1" x14ac:dyDescent="0.2">
      <c r="B107" s="211"/>
      <c r="C107" s="211"/>
    </row>
    <row r="108" spans="2:3" s="62" customFormat="1" x14ac:dyDescent="0.2">
      <c r="B108" s="211"/>
      <c r="C108" s="211"/>
    </row>
    <row r="109" spans="2:3" s="62" customFormat="1" x14ac:dyDescent="0.2">
      <c r="B109" s="211"/>
      <c r="C109" s="211"/>
    </row>
    <row r="110" spans="2:3" s="62" customFormat="1" x14ac:dyDescent="0.2">
      <c r="B110" s="211"/>
      <c r="C110" s="211"/>
    </row>
    <row r="111" spans="2:3" s="62" customFormat="1" x14ac:dyDescent="0.2">
      <c r="B111" s="211"/>
      <c r="C111" s="211"/>
    </row>
    <row r="112" spans="2:3" s="62" customFormat="1" x14ac:dyDescent="0.2">
      <c r="B112" s="211"/>
      <c r="C112" s="211"/>
    </row>
    <row r="113" spans="2:3" s="62" customFormat="1" x14ac:dyDescent="0.2">
      <c r="B113" s="211"/>
      <c r="C113" s="211"/>
    </row>
    <row r="114" spans="2:3" s="62" customFormat="1" x14ac:dyDescent="0.2">
      <c r="B114" s="211"/>
      <c r="C114" s="211"/>
    </row>
    <row r="115" spans="2:3" s="62" customFormat="1" x14ac:dyDescent="0.2">
      <c r="B115" s="211"/>
      <c r="C115" s="211"/>
    </row>
    <row r="116" spans="2:3" s="62" customFormat="1" x14ac:dyDescent="0.2">
      <c r="B116" s="211"/>
      <c r="C116" s="211"/>
    </row>
    <row r="117" spans="2:3" s="62" customFormat="1" x14ac:dyDescent="0.2">
      <c r="B117" s="211"/>
      <c r="C117" s="211"/>
    </row>
    <row r="118" spans="2:3" s="62" customFormat="1" x14ac:dyDescent="0.2">
      <c r="B118" s="211"/>
      <c r="C118" s="211"/>
    </row>
    <row r="119" spans="2:3" s="62" customFormat="1" x14ac:dyDescent="0.2">
      <c r="B119" s="211"/>
      <c r="C119" s="211"/>
    </row>
    <row r="120" spans="2:3" x14ac:dyDescent="0.2">
      <c r="B120" s="5"/>
      <c r="C120" s="5"/>
    </row>
    <row r="121" spans="2:3" x14ac:dyDescent="0.2">
      <c r="B121" s="5"/>
      <c r="C121" s="5"/>
    </row>
    <row r="122" spans="2:3" x14ac:dyDescent="0.2">
      <c r="B122" s="5"/>
      <c r="C122" s="5"/>
    </row>
    <row r="123" spans="2:3" x14ac:dyDescent="0.2">
      <c r="B123" s="5"/>
      <c r="C123" s="5"/>
    </row>
    <row r="124" spans="2:3" x14ac:dyDescent="0.2">
      <c r="B124" s="5"/>
      <c r="C124" s="5"/>
    </row>
    <row r="125" spans="2:3" x14ac:dyDescent="0.2">
      <c r="B125" s="5"/>
      <c r="C125" s="5"/>
    </row>
    <row r="126" spans="2:3" x14ac:dyDescent="0.2">
      <c r="B126" s="5"/>
      <c r="C126" s="5"/>
    </row>
    <row r="127" spans="2:3" x14ac:dyDescent="0.2">
      <c r="B127" s="5"/>
      <c r="C127" s="5"/>
    </row>
    <row r="128" spans="2:3" x14ac:dyDescent="0.2">
      <c r="B128" s="5"/>
      <c r="C128" s="5"/>
    </row>
    <row r="129" spans="2:3" x14ac:dyDescent="0.2">
      <c r="B129" s="5"/>
      <c r="C129" s="5"/>
    </row>
    <row r="130" spans="2:3" x14ac:dyDescent="0.2">
      <c r="B130" s="5"/>
      <c r="C130" s="5"/>
    </row>
    <row r="131" spans="2:3" x14ac:dyDescent="0.2">
      <c r="B131" s="5"/>
      <c r="C131" s="5"/>
    </row>
    <row r="132" spans="2:3" x14ac:dyDescent="0.2">
      <c r="B132" s="5"/>
      <c r="C132" s="5"/>
    </row>
    <row r="133" spans="2:3" x14ac:dyDescent="0.2">
      <c r="B133" s="5"/>
      <c r="C133" s="5"/>
    </row>
    <row r="134" spans="2:3" x14ac:dyDescent="0.2">
      <c r="B134" s="5"/>
      <c r="C134" s="5"/>
    </row>
    <row r="135" spans="2:3" x14ac:dyDescent="0.2">
      <c r="B135" s="5"/>
      <c r="C135" s="5"/>
    </row>
    <row r="136" spans="2:3" x14ac:dyDescent="0.2">
      <c r="B136" s="5"/>
      <c r="C136" s="5"/>
    </row>
    <row r="137" spans="2:3" x14ac:dyDescent="0.2">
      <c r="B137" s="5"/>
      <c r="C137" s="5"/>
    </row>
    <row r="138" spans="2:3" x14ac:dyDescent="0.2">
      <c r="B138" s="5"/>
      <c r="C138" s="5"/>
    </row>
    <row r="139" spans="2:3" x14ac:dyDescent="0.2">
      <c r="B139" s="5"/>
      <c r="C139" s="5"/>
    </row>
    <row r="140" spans="2:3" x14ac:dyDescent="0.2">
      <c r="B140" s="5"/>
      <c r="C140" s="5"/>
    </row>
    <row r="141" spans="2:3" x14ac:dyDescent="0.2">
      <c r="B141" s="5"/>
      <c r="C141" s="5"/>
    </row>
    <row r="142" spans="2:3" x14ac:dyDescent="0.2">
      <c r="B142" s="5"/>
      <c r="C142" s="5"/>
    </row>
    <row r="143" spans="2:3" x14ac:dyDescent="0.2">
      <c r="B143" s="5"/>
      <c r="C143" s="5"/>
    </row>
    <row r="144" spans="2:3" x14ac:dyDescent="0.2">
      <c r="B144" s="5"/>
      <c r="C144" s="5"/>
    </row>
    <row r="145" spans="2:3" x14ac:dyDescent="0.2">
      <c r="B145" s="5"/>
      <c r="C145" s="5"/>
    </row>
    <row r="146" spans="2:3" x14ac:dyDescent="0.2">
      <c r="B146" s="5"/>
      <c r="C146" s="5"/>
    </row>
    <row r="147" spans="2:3" x14ac:dyDescent="0.2">
      <c r="B147" s="5"/>
      <c r="C147" s="5"/>
    </row>
    <row r="148" spans="2:3" x14ac:dyDescent="0.2">
      <c r="B148" s="5"/>
      <c r="C148" s="5"/>
    </row>
    <row r="149" spans="2:3" x14ac:dyDescent="0.2">
      <c r="B149" s="5"/>
      <c r="C149" s="5"/>
    </row>
    <row r="150" spans="2:3" x14ac:dyDescent="0.2">
      <c r="B150" s="5"/>
      <c r="C150" s="5"/>
    </row>
    <row r="151" spans="2:3" x14ac:dyDescent="0.2">
      <c r="B151" s="5"/>
      <c r="C151" s="5"/>
    </row>
    <row r="152" spans="2:3" x14ac:dyDescent="0.2">
      <c r="B152" s="5"/>
      <c r="C152" s="5"/>
    </row>
    <row r="153" spans="2:3" x14ac:dyDescent="0.2">
      <c r="B153" s="5"/>
      <c r="C153" s="5"/>
    </row>
    <row r="154" spans="2:3" x14ac:dyDescent="0.2">
      <c r="B154" s="5"/>
      <c r="C154" s="5"/>
    </row>
    <row r="155" spans="2:3" x14ac:dyDescent="0.2">
      <c r="B155" s="5"/>
      <c r="C155" s="5"/>
    </row>
    <row r="156" spans="2:3" x14ac:dyDescent="0.2">
      <c r="B156" s="5"/>
      <c r="C156" s="5"/>
    </row>
    <row r="157" spans="2:3" x14ac:dyDescent="0.2">
      <c r="B157" s="5"/>
      <c r="C157" s="5"/>
    </row>
    <row r="158" spans="2:3" x14ac:dyDescent="0.2">
      <c r="B158" s="5"/>
      <c r="C158" s="5"/>
    </row>
    <row r="159" spans="2:3" x14ac:dyDescent="0.2">
      <c r="B159" s="5"/>
      <c r="C159" s="5"/>
    </row>
    <row r="160" spans="2:3" x14ac:dyDescent="0.2">
      <c r="B160" s="5"/>
      <c r="C160" s="5"/>
    </row>
    <row r="161" spans="2:3" x14ac:dyDescent="0.2">
      <c r="B161" s="5"/>
      <c r="C161" s="5"/>
    </row>
    <row r="162" spans="2:3" x14ac:dyDescent="0.2">
      <c r="B162" s="5"/>
      <c r="C162" s="5"/>
    </row>
    <row r="163" spans="2:3" x14ac:dyDescent="0.2">
      <c r="B163" s="5"/>
      <c r="C163" s="5"/>
    </row>
    <row r="164" spans="2:3" x14ac:dyDescent="0.2">
      <c r="B164" s="5"/>
      <c r="C164" s="5"/>
    </row>
    <row r="165" spans="2:3" x14ac:dyDescent="0.2">
      <c r="B165" s="5"/>
      <c r="C165" s="5"/>
    </row>
    <row r="166" spans="2:3" x14ac:dyDescent="0.2">
      <c r="B166" s="5"/>
      <c r="C166" s="5"/>
    </row>
    <row r="167" spans="2:3" x14ac:dyDescent="0.2">
      <c r="B167" s="5"/>
      <c r="C167" s="5"/>
    </row>
    <row r="168" spans="2:3" x14ac:dyDescent="0.2">
      <c r="B168" s="5"/>
      <c r="C168" s="5"/>
    </row>
    <row r="169" spans="2:3" x14ac:dyDescent="0.2">
      <c r="B169" s="5"/>
      <c r="C169" s="5"/>
    </row>
    <row r="170" spans="2:3" x14ac:dyDescent="0.2">
      <c r="B170" s="5"/>
      <c r="C170" s="5"/>
    </row>
    <row r="171" spans="2:3" x14ac:dyDescent="0.2">
      <c r="B171" s="5"/>
      <c r="C171" s="5"/>
    </row>
    <row r="172" spans="2:3" x14ac:dyDescent="0.2">
      <c r="B172" s="5"/>
      <c r="C172" s="5"/>
    </row>
    <row r="173" spans="2:3" x14ac:dyDescent="0.2">
      <c r="B173" s="5"/>
      <c r="C173" s="5"/>
    </row>
    <row r="174" spans="2:3" x14ac:dyDescent="0.2">
      <c r="B174" s="5"/>
      <c r="C174" s="5"/>
    </row>
    <row r="175" spans="2:3" x14ac:dyDescent="0.2">
      <c r="B175" s="5"/>
      <c r="C175" s="5"/>
    </row>
    <row r="176" spans="2:3" x14ac:dyDescent="0.2">
      <c r="B176" s="5"/>
      <c r="C176" s="5"/>
    </row>
    <row r="177" spans="2:3" x14ac:dyDescent="0.2">
      <c r="B177" s="5"/>
      <c r="C177" s="5"/>
    </row>
    <row r="178" spans="2:3" x14ac:dyDescent="0.2">
      <c r="B178" s="5"/>
      <c r="C178" s="5"/>
    </row>
    <row r="179" spans="2:3" x14ac:dyDescent="0.2">
      <c r="B179" s="5"/>
      <c r="C179" s="5"/>
    </row>
    <row r="180" spans="2:3" x14ac:dyDescent="0.2">
      <c r="B180" s="5"/>
      <c r="C180" s="5"/>
    </row>
    <row r="181" spans="2:3" x14ac:dyDescent="0.2">
      <c r="B181" s="5"/>
      <c r="C181" s="5"/>
    </row>
    <row r="182" spans="2:3" x14ac:dyDescent="0.2">
      <c r="B182" s="5"/>
      <c r="C182" s="5"/>
    </row>
    <row r="183" spans="2:3" x14ac:dyDescent="0.2">
      <c r="B183" s="5"/>
      <c r="C183" s="5"/>
    </row>
    <row r="184" spans="2:3" x14ac:dyDescent="0.2">
      <c r="B184" s="5"/>
      <c r="C184" s="5"/>
    </row>
    <row r="185" spans="2:3" x14ac:dyDescent="0.2">
      <c r="B185" s="5"/>
      <c r="C185" s="5"/>
    </row>
    <row r="186" spans="2:3" x14ac:dyDescent="0.2">
      <c r="B186" s="5"/>
      <c r="C186" s="5"/>
    </row>
    <row r="187" spans="2:3" x14ac:dyDescent="0.2">
      <c r="B187" s="5"/>
      <c r="C187" s="5"/>
    </row>
    <row r="188" spans="2:3" x14ac:dyDescent="0.2">
      <c r="B188" s="5"/>
      <c r="C188" s="5"/>
    </row>
    <row r="189" spans="2:3" x14ac:dyDescent="0.2">
      <c r="B189" s="5"/>
      <c r="C189" s="5"/>
    </row>
    <row r="190" spans="2:3" x14ac:dyDescent="0.2">
      <c r="B190" s="5"/>
      <c r="C190" s="5"/>
    </row>
    <row r="191" spans="2:3" x14ac:dyDescent="0.2">
      <c r="B191" s="5"/>
      <c r="C191" s="5"/>
    </row>
    <row r="192" spans="2:3" x14ac:dyDescent="0.2">
      <c r="B192" s="5"/>
      <c r="C192" s="5"/>
    </row>
    <row r="193" spans="2:3" x14ac:dyDescent="0.2">
      <c r="B193" s="5"/>
      <c r="C193" s="5"/>
    </row>
    <row r="194" spans="2:3" x14ac:dyDescent="0.2">
      <c r="B194" s="5"/>
      <c r="C194" s="5"/>
    </row>
    <row r="195" spans="2:3" x14ac:dyDescent="0.2">
      <c r="B195" s="5"/>
      <c r="C195" s="5"/>
    </row>
    <row r="196" spans="2:3" x14ac:dyDescent="0.2">
      <c r="B196" s="5"/>
      <c r="C196" s="5"/>
    </row>
    <row r="197" spans="2:3" x14ac:dyDescent="0.2">
      <c r="B197" s="5"/>
      <c r="C197" s="5"/>
    </row>
    <row r="198" spans="2:3" x14ac:dyDescent="0.2">
      <c r="B198" s="5"/>
      <c r="C198" s="5"/>
    </row>
    <row r="199" spans="2:3" x14ac:dyDescent="0.2">
      <c r="B199" s="5"/>
      <c r="C199" s="5"/>
    </row>
    <row r="200" spans="2:3" x14ac:dyDescent="0.2">
      <c r="B200" s="5"/>
      <c r="C200" s="5"/>
    </row>
    <row r="201" spans="2:3" x14ac:dyDescent="0.2">
      <c r="B201" s="5"/>
      <c r="C201" s="5"/>
    </row>
    <row r="202" spans="2:3" x14ac:dyDescent="0.2">
      <c r="B202" s="5"/>
      <c r="C202" s="5"/>
    </row>
    <row r="203" spans="2:3" x14ac:dyDescent="0.2">
      <c r="B203" s="5"/>
      <c r="C203" s="5"/>
    </row>
    <row r="204" spans="2:3" x14ac:dyDescent="0.2">
      <c r="B204" s="5"/>
      <c r="C204" s="5"/>
    </row>
    <row r="205" spans="2:3" x14ac:dyDescent="0.2">
      <c r="B205" s="5"/>
      <c r="C205" s="5"/>
    </row>
    <row r="206" spans="2:3" x14ac:dyDescent="0.2">
      <c r="B206" s="5"/>
      <c r="C206" s="5"/>
    </row>
    <row r="207" spans="2:3" x14ac:dyDescent="0.2">
      <c r="B207" s="5"/>
      <c r="C207" s="5"/>
    </row>
    <row r="208" spans="2:3" x14ac:dyDescent="0.2">
      <c r="B208" s="5"/>
      <c r="C208" s="5"/>
    </row>
    <row r="209" spans="2:3" x14ac:dyDescent="0.2">
      <c r="B209" s="5"/>
      <c r="C209" s="5"/>
    </row>
    <row r="210" spans="2:3" x14ac:dyDescent="0.2">
      <c r="B210" s="5"/>
      <c r="C210" s="5"/>
    </row>
    <row r="211" spans="2:3" x14ac:dyDescent="0.2">
      <c r="B211" s="5"/>
      <c r="C211" s="5"/>
    </row>
    <row r="212" spans="2:3" x14ac:dyDescent="0.2">
      <c r="B212" s="5"/>
      <c r="C212" s="5"/>
    </row>
    <row r="213" spans="2:3" x14ac:dyDescent="0.2">
      <c r="B213" s="5"/>
      <c r="C213" s="5"/>
    </row>
    <row r="214" spans="2:3" x14ac:dyDescent="0.2">
      <c r="B214" s="5"/>
      <c r="C214" s="5"/>
    </row>
    <row r="215" spans="2:3" x14ac:dyDescent="0.2">
      <c r="B215" s="5"/>
      <c r="C215" s="5"/>
    </row>
    <row r="216" spans="2:3" x14ac:dyDescent="0.2">
      <c r="B216" s="5"/>
      <c r="C216" s="5"/>
    </row>
    <row r="217" spans="2:3" x14ac:dyDescent="0.2">
      <c r="B217" s="5"/>
      <c r="C217" s="5"/>
    </row>
    <row r="218" spans="2:3" x14ac:dyDescent="0.2">
      <c r="B218" s="5"/>
      <c r="C218" s="5"/>
    </row>
    <row r="219" spans="2:3" x14ac:dyDescent="0.2">
      <c r="B219" s="5"/>
      <c r="C219" s="5"/>
    </row>
    <row r="220" spans="2:3" x14ac:dyDescent="0.2">
      <c r="B220" s="5"/>
      <c r="C220" s="5"/>
    </row>
    <row r="221" spans="2:3" x14ac:dyDescent="0.2">
      <c r="B221" s="5"/>
      <c r="C221" s="5"/>
    </row>
    <row r="222" spans="2:3" x14ac:dyDescent="0.2">
      <c r="B222" s="5"/>
      <c r="C222" s="5"/>
    </row>
    <row r="223" spans="2:3" x14ac:dyDescent="0.2">
      <c r="B223" s="5"/>
      <c r="C223" s="5"/>
    </row>
    <row r="224" spans="2:3" x14ac:dyDescent="0.2">
      <c r="B224" s="5"/>
      <c r="C224" s="5"/>
    </row>
    <row r="225" spans="2:3" x14ac:dyDescent="0.2">
      <c r="B225" s="5"/>
      <c r="C225" s="5"/>
    </row>
    <row r="226" spans="2:3" x14ac:dyDescent="0.2">
      <c r="B226" s="5"/>
      <c r="C226" s="5"/>
    </row>
    <row r="227" spans="2:3" x14ac:dyDescent="0.2">
      <c r="B227" s="5"/>
      <c r="C227" s="5"/>
    </row>
    <row r="228" spans="2:3" x14ac:dyDescent="0.2">
      <c r="B228" s="5"/>
      <c r="C228" s="5"/>
    </row>
    <row r="229" spans="2:3" x14ac:dyDescent="0.2">
      <c r="B229" s="5"/>
      <c r="C229" s="5"/>
    </row>
    <row r="230" spans="2:3" x14ac:dyDescent="0.2">
      <c r="B230" s="5"/>
      <c r="C230" s="5"/>
    </row>
    <row r="231" spans="2:3" x14ac:dyDescent="0.2">
      <c r="B231" s="5"/>
      <c r="C231" s="5"/>
    </row>
    <row r="232" spans="2:3" x14ac:dyDescent="0.2">
      <c r="B232" s="5"/>
      <c r="C232" s="5"/>
    </row>
    <row r="233" spans="2:3" x14ac:dyDescent="0.2">
      <c r="B233" s="5"/>
      <c r="C233" s="5"/>
    </row>
    <row r="234" spans="2:3" x14ac:dyDescent="0.2">
      <c r="B234" s="5"/>
      <c r="C234" s="5"/>
    </row>
    <row r="235" spans="2:3" x14ac:dyDescent="0.2">
      <c r="B235" s="5"/>
      <c r="C235" s="5"/>
    </row>
    <row r="236" spans="2:3" x14ac:dyDescent="0.2">
      <c r="B236" s="5"/>
      <c r="C236" s="5"/>
    </row>
    <row r="237" spans="2:3" x14ac:dyDescent="0.2">
      <c r="B237" s="5"/>
      <c r="C237" s="5"/>
    </row>
    <row r="238" spans="2:3" x14ac:dyDescent="0.2">
      <c r="B238" s="5"/>
      <c r="C238" s="5"/>
    </row>
    <row r="239" spans="2:3" x14ac:dyDescent="0.2">
      <c r="B239" s="5"/>
      <c r="C239" s="5"/>
    </row>
    <row r="240" spans="2:3" x14ac:dyDescent="0.2">
      <c r="B240" s="5"/>
      <c r="C240" s="5"/>
    </row>
    <row r="241" spans="2:3" x14ac:dyDescent="0.2">
      <c r="B241" s="5"/>
      <c r="C241" s="5"/>
    </row>
    <row r="242" spans="2:3" x14ac:dyDescent="0.2">
      <c r="B242" s="5"/>
      <c r="C242" s="5"/>
    </row>
    <row r="243" spans="2:3" x14ac:dyDescent="0.2">
      <c r="B243" s="5"/>
      <c r="C243" s="5"/>
    </row>
    <row r="244" spans="2:3" x14ac:dyDescent="0.2">
      <c r="B244" s="5"/>
      <c r="C244" s="5"/>
    </row>
    <row r="245" spans="2:3" x14ac:dyDescent="0.2">
      <c r="B245" s="5"/>
      <c r="C245" s="5"/>
    </row>
    <row r="246" spans="2:3" x14ac:dyDescent="0.2">
      <c r="B246" s="5"/>
      <c r="C246" s="5"/>
    </row>
    <row r="247" spans="2:3" x14ac:dyDescent="0.2">
      <c r="B247" s="5"/>
      <c r="C247" s="5"/>
    </row>
    <row r="248" spans="2:3" x14ac:dyDescent="0.2">
      <c r="B248" s="5"/>
      <c r="C248" s="5"/>
    </row>
    <row r="249" spans="2:3" x14ac:dyDescent="0.2">
      <c r="B249" s="5"/>
      <c r="C249" s="5"/>
    </row>
    <row r="250" spans="2:3" x14ac:dyDescent="0.2">
      <c r="B250" s="5"/>
      <c r="C250" s="5"/>
    </row>
    <row r="251" spans="2:3" x14ac:dyDescent="0.2">
      <c r="B251" s="5"/>
      <c r="C251" s="5"/>
    </row>
    <row r="252" spans="2:3" x14ac:dyDescent="0.2">
      <c r="B252" s="5"/>
      <c r="C252" s="5"/>
    </row>
    <row r="253" spans="2:3" x14ac:dyDescent="0.2">
      <c r="B253" s="5"/>
      <c r="C253" s="5"/>
    </row>
    <row r="254" spans="2:3" x14ac:dyDescent="0.2">
      <c r="B254" s="5"/>
      <c r="C254" s="5"/>
    </row>
    <row r="255" spans="2:3" x14ac:dyDescent="0.2">
      <c r="B255" s="5"/>
      <c r="C255" s="5"/>
    </row>
    <row r="256" spans="2:3" x14ac:dyDescent="0.2">
      <c r="B256" s="5"/>
      <c r="C256" s="5"/>
    </row>
    <row r="257" spans="2:3" x14ac:dyDescent="0.2">
      <c r="B257" s="5"/>
      <c r="C257" s="5"/>
    </row>
    <row r="258" spans="2:3" x14ac:dyDescent="0.2">
      <c r="B258" s="5"/>
      <c r="C258" s="5"/>
    </row>
    <row r="259" spans="2:3" x14ac:dyDescent="0.2">
      <c r="B259" s="5"/>
      <c r="C259" s="5"/>
    </row>
    <row r="260" spans="2:3" x14ac:dyDescent="0.2">
      <c r="B260" s="5"/>
      <c r="C260" s="5"/>
    </row>
    <row r="261" spans="2:3" x14ac:dyDescent="0.2">
      <c r="B261" s="5"/>
      <c r="C261" s="5"/>
    </row>
    <row r="262" spans="2:3" x14ac:dyDescent="0.2">
      <c r="B262" s="5"/>
      <c r="C262" s="5"/>
    </row>
    <row r="263" spans="2:3" x14ac:dyDescent="0.2">
      <c r="B263" s="5"/>
      <c r="C263" s="5"/>
    </row>
    <row r="264" spans="2:3" x14ac:dyDescent="0.2">
      <c r="B264" s="5"/>
      <c r="C264" s="5"/>
    </row>
    <row r="265" spans="2:3" x14ac:dyDescent="0.2">
      <c r="B265" s="5"/>
      <c r="C265" s="5"/>
    </row>
    <row r="266" spans="2:3" x14ac:dyDescent="0.2">
      <c r="B266" s="5"/>
      <c r="C266" s="5"/>
    </row>
    <row r="267" spans="2:3" x14ac:dyDescent="0.2">
      <c r="B267" s="5"/>
      <c r="C267" s="5"/>
    </row>
    <row r="268" spans="2:3" x14ac:dyDescent="0.2">
      <c r="B268" s="5"/>
      <c r="C268" s="5"/>
    </row>
    <row r="269" spans="2:3" x14ac:dyDescent="0.2">
      <c r="B269" s="5"/>
      <c r="C269" s="5"/>
    </row>
    <row r="270" spans="2:3" x14ac:dyDescent="0.2">
      <c r="B270" s="5"/>
      <c r="C270" s="5"/>
    </row>
    <row r="271" spans="2:3" x14ac:dyDescent="0.2">
      <c r="B271" s="5"/>
      <c r="C271" s="5"/>
    </row>
    <row r="272" spans="2:3" x14ac:dyDescent="0.2">
      <c r="B272" s="5"/>
      <c r="C272" s="5"/>
    </row>
    <row r="273" spans="2:3" x14ac:dyDescent="0.2">
      <c r="B273" s="5"/>
      <c r="C273" s="5"/>
    </row>
    <row r="274" spans="2:3" x14ac:dyDescent="0.2">
      <c r="B274" s="5"/>
      <c r="C274" s="5"/>
    </row>
    <row r="275" spans="2:3" x14ac:dyDescent="0.2">
      <c r="B275" s="5"/>
      <c r="C275" s="5"/>
    </row>
    <row r="276" spans="2:3" x14ac:dyDescent="0.2">
      <c r="B276" s="5"/>
      <c r="C276" s="5"/>
    </row>
    <row r="277" spans="2:3" x14ac:dyDescent="0.2">
      <c r="B277" s="5"/>
      <c r="C277" s="5"/>
    </row>
    <row r="278" spans="2:3" x14ac:dyDescent="0.2">
      <c r="B278" s="5"/>
      <c r="C278" s="5"/>
    </row>
    <row r="279" spans="2:3" x14ac:dyDescent="0.2">
      <c r="B279" s="5"/>
      <c r="C279" s="5"/>
    </row>
    <row r="280" spans="2:3" x14ac:dyDescent="0.2">
      <c r="B280" s="5"/>
      <c r="C280" s="5"/>
    </row>
    <row r="281" spans="2:3" x14ac:dyDescent="0.2">
      <c r="B281" s="5"/>
      <c r="C281" s="5"/>
    </row>
    <row r="282" spans="2:3" x14ac:dyDescent="0.2">
      <c r="B282" s="5"/>
      <c r="C282" s="5"/>
    </row>
    <row r="283" spans="2:3" x14ac:dyDescent="0.2">
      <c r="B283" s="5"/>
      <c r="C283" s="5"/>
    </row>
    <row r="284" spans="2:3" x14ac:dyDescent="0.2">
      <c r="B284" s="5"/>
      <c r="C284" s="5"/>
    </row>
    <row r="285" spans="2:3" x14ac:dyDescent="0.2">
      <c r="B285" s="5"/>
      <c r="C285" s="5"/>
    </row>
    <row r="286" spans="2:3" x14ac:dyDescent="0.2">
      <c r="B286" s="5"/>
      <c r="C286" s="5"/>
    </row>
    <row r="287" spans="2:3" x14ac:dyDescent="0.2">
      <c r="B287" s="5"/>
      <c r="C287" s="5"/>
    </row>
    <row r="288" spans="2:3" x14ac:dyDescent="0.2">
      <c r="B288" s="5"/>
      <c r="C288" s="5"/>
    </row>
    <row r="289" spans="2:3" x14ac:dyDescent="0.2">
      <c r="B289" s="5"/>
      <c r="C289" s="5"/>
    </row>
    <row r="290" spans="2:3" x14ac:dyDescent="0.2">
      <c r="B290" s="5"/>
      <c r="C290" s="5"/>
    </row>
    <row r="291" spans="2:3" x14ac:dyDescent="0.2">
      <c r="B291" s="5"/>
      <c r="C291" s="5"/>
    </row>
    <row r="292" spans="2:3" x14ac:dyDescent="0.2">
      <c r="B292" s="5"/>
      <c r="C292" s="5"/>
    </row>
    <row r="293" spans="2:3" x14ac:dyDescent="0.2">
      <c r="B293" s="5"/>
      <c r="C293" s="5"/>
    </row>
    <row r="294" spans="2:3" x14ac:dyDescent="0.2">
      <c r="B294" s="5"/>
      <c r="C294" s="5"/>
    </row>
    <row r="295" spans="2:3" x14ac:dyDescent="0.2">
      <c r="B295" s="5"/>
      <c r="C295" s="5"/>
    </row>
    <row r="296" spans="2:3" x14ac:dyDescent="0.2">
      <c r="B296" s="5"/>
      <c r="C296" s="5"/>
    </row>
    <row r="297" spans="2:3" x14ac:dyDescent="0.2">
      <c r="B297" s="5"/>
      <c r="C297" s="5"/>
    </row>
    <row r="298" spans="2:3" x14ac:dyDescent="0.2">
      <c r="B298" s="5"/>
      <c r="C298" s="5"/>
    </row>
    <row r="299" spans="2:3" x14ac:dyDescent="0.2">
      <c r="B299" s="5"/>
      <c r="C299" s="5"/>
    </row>
    <row r="300" spans="2:3" x14ac:dyDescent="0.2">
      <c r="B300" s="5"/>
      <c r="C300" s="5"/>
    </row>
    <row r="301" spans="2:3" x14ac:dyDescent="0.2">
      <c r="B301" s="5"/>
      <c r="C301" s="5"/>
    </row>
    <row r="302" spans="2:3" x14ac:dyDescent="0.2">
      <c r="B302" s="5"/>
      <c r="C302" s="5"/>
    </row>
    <row r="303" spans="2:3" x14ac:dyDescent="0.2">
      <c r="B303" s="5"/>
      <c r="C303" s="5"/>
    </row>
    <row r="304" spans="2:3" x14ac:dyDescent="0.2">
      <c r="B304" s="5"/>
      <c r="C304" s="5"/>
    </row>
    <row r="305" spans="2:3" x14ac:dyDescent="0.2">
      <c r="B305" s="5"/>
      <c r="C305" s="5"/>
    </row>
    <row r="306" spans="2:3" x14ac:dyDescent="0.2">
      <c r="B306" s="5"/>
      <c r="C306" s="5"/>
    </row>
    <row r="307" spans="2:3" x14ac:dyDescent="0.2">
      <c r="B307" s="5"/>
      <c r="C307" s="5"/>
    </row>
    <row r="308" spans="2:3" x14ac:dyDescent="0.2">
      <c r="B308" s="5"/>
      <c r="C308" s="5"/>
    </row>
    <row r="309" spans="2:3" x14ac:dyDescent="0.2">
      <c r="B309" s="5"/>
      <c r="C309" s="5"/>
    </row>
    <row r="310" spans="2:3" x14ac:dyDescent="0.2">
      <c r="B310" s="5"/>
      <c r="C310" s="5"/>
    </row>
    <row r="311" spans="2:3" x14ac:dyDescent="0.2">
      <c r="B311" s="5"/>
      <c r="C311" s="5"/>
    </row>
    <row r="312" spans="2:3" x14ac:dyDescent="0.2">
      <c r="B312" s="5"/>
      <c r="C312" s="5"/>
    </row>
    <row r="313" spans="2:3" x14ac:dyDescent="0.2">
      <c r="B313" s="5"/>
      <c r="C313" s="5"/>
    </row>
    <row r="314" spans="2:3" x14ac:dyDescent="0.2">
      <c r="B314" s="5"/>
      <c r="C314" s="5"/>
    </row>
    <row r="315" spans="2:3" x14ac:dyDescent="0.2">
      <c r="B315" s="5"/>
      <c r="C315" s="5"/>
    </row>
    <row r="316" spans="2:3" x14ac:dyDescent="0.2">
      <c r="B316" s="5"/>
      <c r="C316" s="5"/>
    </row>
    <row r="317" spans="2:3" x14ac:dyDescent="0.2">
      <c r="B317" s="5"/>
      <c r="C317" s="5"/>
    </row>
    <row r="318" spans="2:3" x14ac:dyDescent="0.2">
      <c r="B318" s="5"/>
      <c r="C318" s="5"/>
    </row>
    <row r="319" spans="2:3" x14ac:dyDescent="0.2">
      <c r="B319" s="5"/>
      <c r="C319" s="5"/>
    </row>
    <row r="320" spans="2:3" x14ac:dyDescent="0.2">
      <c r="B320" s="5"/>
      <c r="C320" s="5"/>
    </row>
    <row r="321" spans="2:3" x14ac:dyDescent="0.2">
      <c r="B321" s="5"/>
      <c r="C321" s="5"/>
    </row>
    <row r="322" spans="2:3" x14ac:dyDescent="0.2">
      <c r="B322" s="5"/>
      <c r="C322" s="5"/>
    </row>
    <row r="323" spans="2:3" x14ac:dyDescent="0.2">
      <c r="B323" s="5"/>
      <c r="C323" s="5"/>
    </row>
    <row r="324" spans="2:3" x14ac:dyDescent="0.2">
      <c r="B324" s="5"/>
      <c r="C324" s="5"/>
    </row>
    <row r="325" spans="2:3" x14ac:dyDescent="0.2">
      <c r="B325" s="5"/>
      <c r="C325" s="5"/>
    </row>
    <row r="326" spans="2:3" x14ac:dyDescent="0.2">
      <c r="B326" s="5"/>
      <c r="C326" s="5"/>
    </row>
    <row r="327" spans="2:3" x14ac:dyDescent="0.2">
      <c r="B327" s="5"/>
      <c r="C327" s="5"/>
    </row>
    <row r="328" spans="2:3" x14ac:dyDescent="0.2">
      <c r="B328" s="5"/>
      <c r="C328" s="5"/>
    </row>
    <row r="329" spans="2:3" x14ac:dyDescent="0.2">
      <c r="B329" s="5"/>
      <c r="C329" s="5"/>
    </row>
    <row r="330" spans="2:3" x14ac:dyDescent="0.2">
      <c r="B330" s="5"/>
      <c r="C330" s="5"/>
    </row>
    <row r="331" spans="2:3" x14ac:dyDescent="0.2">
      <c r="B331" s="5"/>
      <c r="C331" s="5"/>
    </row>
    <row r="332" spans="2:3" x14ac:dyDescent="0.2">
      <c r="B332" s="5"/>
      <c r="C332" s="5"/>
    </row>
    <row r="333" spans="2:3" x14ac:dyDescent="0.2">
      <c r="B333" s="5"/>
      <c r="C333" s="5"/>
    </row>
    <row r="334" spans="2:3" x14ac:dyDescent="0.2">
      <c r="B334" s="5"/>
      <c r="C334" s="5"/>
    </row>
    <row r="335" spans="2:3" x14ac:dyDescent="0.2">
      <c r="B335" s="5"/>
      <c r="C335" s="5"/>
    </row>
    <row r="336" spans="2:3" x14ac:dyDescent="0.2">
      <c r="B336" s="5"/>
      <c r="C336" s="5"/>
    </row>
    <row r="337" spans="2:3" x14ac:dyDescent="0.2">
      <c r="B337" s="5"/>
      <c r="C337" s="5"/>
    </row>
    <row r="338" spans="2:3" x14ac:dyDescent="0.2">
      <c r="B338" s="5"/>
      <c r="C338" s="5"/>
    </row>
    <row r="339" spans="2:3" x14ac:dyDescent="0.2">
      <c r="B339" s="5"/>
      <c r="C339" s="5"/>
    </row>
    <row r="340" spans="2:3" x14ac:dyDescent="0.2">
      <c r="B340" s="5"/>
      <c r="C340" s="5"/>
    </row>
    <row r="341" spans="2:3" x14ac:dyDescent="0.2">
      <c r="B341" s="5"/>
      <c r="C341" s="5"/>
    </row>
    <row r="342" spans="2:3" x14ac:dyDescent="0.2">
      <c r="B342" s="5"/>
      <c r="C342" s="5"/>
    </row>
    <row r="343" spans="2:3" x14ac:dyDescent="0.2">
      <c r="B343" s="5"/>
      <c r="C343" s="5"/>
    </row>
    <row r="344" spans="2:3" x14ac:dyDescent="0.2">
      <c r="B344" s="5"/>
      <c r="C344" s="5"/>
    </row>
    <row r="345" spans="2:3" x14ac:dyDescent="0.2">
      <c r="B345" s="5"/>
      <c r="C345" s="5"/>
    </row>
    <row r="346" spans="2:3" x14ac:dyDescent="0.2">
      <c r="B346" s="5"/>
      <c r="C346" s="5"/>
    </row>
    <row r="347" spans="2:3" x14ac:dyDescent="0.2">
      <c r="B347" s="5"/>
      <c r="C347" s="5"/>
    </row>
    <row r="348" spans="2:3" x14ac:dyDescent="0.2">
      <c r="B348" s="5"/>
      <c r="C348" s="5"/>
    </row>
    <row r="349" spans="2:3" x14ac:dyDescent="0.2">
      <c r="B349" s="5"/>
      <c r="C349" s="5"/>
    </row>
    <row r="350" spans="2:3" x14ac:dyDescent="0.2">
      <c r="B350" s="5"/>
      <c r="C350" s="5"/>
    </row>
    <row r="351" spans="2:3" x14ac:dyDescent="0.2">
      <c r="B351" s="5"/>
      <c r="C351" s="5"/>
    </row>
    <row r="352" spans="2:3" x14ac:dyDescent="0.2">
      <c r="B352" s="5"/>
      <c r="C352" s="5"/>
    </row>
    <row r="353" spans="2:3" x14ac:dyDescent="0.2">
      <c r="B353" s="5"/>
      <c r="C353" s="5"/>
    </row>
    <row r="354" spans="2:3" x14ac:dyDescent="0.2">
      <c r="B354" s="5"/>
      <c r="C354" s="5"/>
    </row>
    <row r="355" spans="2:3" x14ac:dyDescent="0.2">
      <c r="B355" s="5"/>
      <c r="C355" s="5"/>
    </row>
    <row r="356" spans="2:3" x14ac:dyDescent="0.2">
      <c r="B356" s="5"/>
      <c r="C356" s="5"/>
    </row>
    <row r="357" spans="2:3" x14ac:dyDescent="0.2">
      <c r="B357" s="5"/>
      <c r="C357" s="5"/>
    </row>
    <row r="358" spans="2:3" x14ac:dyDescent="0.2">
      <c r="B358" s="5"/>
      <c r="C358" s="5"/>
    </row>
    <row r="359" spans="2:3" x14ac:dyDescent="0.2">
      <c r="B359" s="5"/>
      <c r="C359" s="5"/>
    </row>
    <row r="360" spans="2:3" x14ac:dyDescent="0.2">
      <c r="B360" s="5"/>
      <c r="C360" s="5"/>
    </row>
    <row r="361" spans="2:3" x14ac:dyDescent="0.2">
      <c r="B361" s="5"/>
      <c r="C361" s="5"/>
    </row>
    <row r="362" spans="2:3" x14ac:dyDescent="0.2">
      <c r="B362" s="5"/>
      <c r="C362" s="5"/>
    </row>
    <row r="363" spans="2:3" x14ac:dyDescent="0.2">
      <c r="B363" s="5"/>
      <c r="C363" s="5"/>
    </row>
    <row r="364" spans="2:3" x14ac:dyDescent="0.2">
      <c r="B364" s="5"/>
      <c r="C364" s="5"/>
    </row>
    <row r="365" spans="2:3" x14ac:dyDescent="0.2">
      <c r="B365" s="5"/>
      <c r="C365" s="5"/>
    </row>
    <row r="366" spans="2:3" x14ac:dyDescent="0.2">
      <c r="B366" s="5"/>
      <c r="C366" s="5"/>
    </row>
    <row r="367" spans="2:3" x14ac:dyDescent="0.2">
      <c r="B367" s="5"/>
      <c r="C367" s="5"/>
    </row>
    <row r="368" spans="2:3" x14ac:dyDescent="0.2">
      <c r="B368" s="5"/>
      <c r="C368" s="5"/>
    </row>
    <row r="369" spans="2:3" x14ac:dyDescent="0.2">
      <c r="B369" s="5"/>
      <c r="C369" s="5"/>
    </row>
    <row r="370" spans="2:3" x14ac:dyDescent="0.2">
      <c r="B370" s="5"/>
      <c r="C370" s="5"/>
    </row>
    <row r="371" spans="2:3" x14ac:dyDescent="0.2">
      <c r="B371" s="5"/>
      <c r="C371" s="5"/>
    </row>
    <row r="372" spans="2:3" x14ac:dyDescent="0.2">
      <c r="B372" s="5"/>
      <c r="C372" s="5"/>
    </row>
    <row r="373" spans="2:3" x14ac:dyDescent="0.2">
      <c r="B373" s="5"/>
      <c r="C373" s="5"/>
    </row>
    <row r="374" spans="2:3" x14ac:dyDescent="0.2">
      <c r="B374" s="5"/>
      <c r="C374" s="5"/>
    </row>
    <row r="375" spans="2:3" x14ac:dyDescent="0.2">
      <c r="B375" s="5"/>
      <c r="C375" s="5"/>
    </row>
    <row r="376" spans="2:3" x14ac:dyDescent="0.2">
      <c r="B376" s="5"/>
      <c r="C376" s="5"/>
    </row>
    <row r="377" spans="2:3" x14ac:dyDescent="0.2">
      <c r="B377" s="5"/>
      <c r="C377" s="5"/>
    </row>
    <row r="378" spans="2:3" x14ac:dyDescent="0.2">
      <c r="B378" s="5"/>
      <c r="C378" s="5"/>
    </row>
    <row r="379" spans="2:3" x14ac:dyDescent="0.2">
      <c r="B379" s="5"/>
      <c r="C379" s="5"/>
    </row>
    <row r="380" spans="2:3" x14ac:dyDescent="0.2">
      <c r="B380" s="5"/>
      <c r="C380" s="5"/>
    </row>
    <row r="381" spans="2:3" x14ac:dyDescent="0.2">
      <c r="B381" s="5"/>
      <c r="C381" s="5"/>
    </row>
    <row r="382" spans="2:3" x14ac:dyDescent="0.2">
      <c r="B382" s="5"/>
      <c r="C382" s="5"/>
    </row>
    <row r="383" spans="2:3" x14ac:dyDescent="0.2">
      <c r="B383" s="5"/>
      <c r="C383" s="5"/>
    </row>
    <row r="384" spans="2:3" x14ac:dyDescent="0.2">
      <c r="B384" s="5"/>
      <c r="C384" s="5"/>
    </row>
    <row r="385" spans="2:3" x14ac:dyDescent="0.2">
      <c r="B385" s="5"/>
      <c r="C385" s="5"/>
    </row>
    <row r="386" spans="2:3" x14ac:dyDescent="0.2">
      <c r="B386" s="5"/>
      <c r="C386" s="5"/>
    </row>
    <row r="387" spans="2:3" x14ac:dyDescent="0.2">
      <c r="B387" s="5"/>
      <c r="C387" s="5"/>
    </row>
    <row r="388" spans="2:3" x14ac:dyDescent="0.2">
      <c r="B388" s="5"/>
      <c r="C388" s="5"/>
    </row>
    <row r="389" spans="2:3" x14ac:dyDescent="0.2">
      <c r="B389" s="5"/>
      <c r="C389" s="5"/>
    </row>
    <row r="390" spans="2:3" x14ac:dyDescent="0.2">
      <c r="B390" s="5"/>
      <c r="C390" s="5"/>
    </row>
    <row r="391" spans="2:3" x14ac:dyDescent="0.2">
      <c r="B391" s="5"/>
      <c r="C391" s="5"/>
    </row>
    <row r="392" spans="2:3" x14ac:dyDescent="0.2">
      <c r="B392" s="5"/>
      <c r="C392" s="5"/>
    </row>
    <row r="393" spans="2:3" x14ac:dyDescent="0.2">
      <c r="B393" s="5"/>
      <c r="C393" s="5"/>
    </row>
    <row r="394" spans="2:3" x14ac:dyDescent="0.2">
      <c r="B394" s="5"/>
      <c r="C394" s="5"/>
    </row>
    <row r="395" spans="2:3" x14ac:dyDescent="0.2">
      <c r="B395" s="5"/>
      <c r="C395" s="5"/>
    </row>
    <row r="396" spans="2:3" x14ac:dyDescent="0.2">
      <c r="B396" s="5"/>
      <c r="C396" s="5"/>
    </row>
    <row r="397" spans="2:3" x14ac:dyDescent="0.2">
      <c r="B397" s="5"/>
      <c r="C397" s="5"/>
    </row>
    <row r="398" spans="2:3" x14ac:dyDescent="0.2">
      <c r="B398" s="5"/>
      <c r="C398" s="5"/>
    </row>
    <row r="399" spans="2:3" x14ac:dyDescent="0.2">
      <c r="B399" s="5"/>
      <c r="C399" s="5"/>
    </row>
    <row r="400" spans="2:3" x14ac:dyDescent="0.2">
      <c r="B400" s="5"/>
      <c r="C400" s="5"/>
    </row>
    <row r="401" spans="2:3" x14ac:dyDescent="0.2">
      <c r="B401" s="5"/>
      <c r="C401" s="5"/>
    </row>
    <row r="402" spans="2:3" x14ac:dyDescent="0.2">
      <c r="B402" s="5"/>
      <c r="C402" s="5"/>
    </row>
    <row r="403" spans="2:3" x14ac:dyDescent="0.2">
      <c r="B403" s="5"/>
      <c r="C403" s="5"/>
    </row>
    <row r="404" spans="2:3" x14ac:dyDescent="0.2">
      <c r="B404" s="5"/>
      <c r="C404" s="5"/>
    </row>
    <row r="405" spans="2:3" x14ac:dyDescent="0.2">
      <c r="B405" s="5"/>
      <c r="C405" s="5"/>
    </row>
    <row r="406" spans="2:3" x14ac:dyDescent="0.2">
      <c r="B406" s="5"/>
      <c r="C406" s="5"/>
    </row>
    <row r="407" spans="2:3" x14ac:dyDescent="0.2">
      <c r="B407" s="5"/>
      <c r="C407" s="5"/>
    </row>
    <row r="408" spans="2:3" x14ac:dyDescent="0.2">
      <c r="B408" s="5"/>
      <c r="C408" s="5"/>
    </row>
    <row r="409" spans="2:3" x14ac:dyDescent="0.2">
      <c r="B409" s="5"/>
      <c r="C409" s="5"/>
    </row>
    <row r="410" spans="2:3" x14ac:dyDescent="0.2">
      <c r="B410" s="5"/>
      <c r="C410" s="5"/>
    </row>
    <row r="411" spans="2:3" x14ac:dyDescent="0.2">
      <c r="B411" s="5"/>
      <c r="C411" s="5"/>
    </row>
    <row r="412" spans="2:3" x14ac:dyDescent="0.2">
      <c r="B412" s="5"/>
      <c r="C412" s="5"/>
    </row>
    <row r="413" spans="2:3" x14ac:dyDescent="0.2">
      <c r="B413" s="5"/>
      <c r="C413" s="5"/>
    </row>
    <row r="414" spans="2:3" x14ac:dyDescent="0.2">
      <c r="B414" s="5"/>
      <c r="C414" s="5"/>
    </row>
    <row r="415" spans="2:3" x14ac:dyDescent="0.2">
      <c r="B415" s="5"/>
      <c r="C415" s="5"/>
    </row>
    <row r="416" spans="2:3" x14ac:dyDescent="0.2">
      <c r="B416" s="5"/>
      <c r="C416" s="5"/>
    </row>
    <row r="417" spans="2:3" x14ac:dyDescent="0.2">
      <c r="B417" s="5"/>
      <c r="C417" s="5"/>
    </row>
    <row r="418" spans="2:3" x14ac:dyDescent="0.2">
      <c r="B418" s="5"/>
      <c r="C418" s="5"/>
    </row>
    <row r="419" spans="2:3" x14ac:dyDescent="0.2">
      <c r="B419" s="5"/>
      <c r="C419" s="5"/>
    </row>
    <row r="420" spans="2:3" x14ac:dyDescent="0.2">
      <c r="B420" s="5"/>
      <c r="C420" s="5"/>
    </row>
    <row r="421" spans="2:3" x14ac:dyDescent="0.2">
      <c r="B421" s="5"/>
      <c r="C421" s="5"/>
    </row>
    <row r="422" spans="2:3" x14ac:dyDescent="0.2">
      <c r="B422" s="5"/>
      <c r="C422" s="5"/>
    </row>
    <row r="423" spans="2:3" x14ac:dyDescent="0.2">
      <c r="B423" s="5"/>
      <c r="C423" s="5"/>
    </row>
    <row r="424" spans="2:3" x14ac:dyDescent="0.2">
      <c r="B424" s="5"/>
      <c r="C424" s="5"/>
    </row>
    <row r="425" spans="2:3" x14ac:dyDescent="0.2">
      <c r="B425" s="5"/>
      <c r="C425" s="5"/>
    </row>
    <row r="426" spans="2:3" x14ac:dyDescent="0.2">
      <c r="B426" s="5"/>
      <c r="C426" s="5"/>
    </row>
    <row r="427" spans="2:3" x14ac:dyDescent="0.2">
      <c r="B427" s="5"/>
      <c r="C427" s="5"/>
    </row>
    <row r="428" spans="2:3" x14ac:dyDescent="0.2">
      <c r="B428" s="5"/>
      <c r="C428" s="5"/>
    </row>
    <row r="429" spans="2:3" x14ac:dyDescent="0.2">
      <c r="B429" s="5"/>
      <c r="C429" s="5"/>
    </row>
    <row r="430" spans="2:3" x14ac:dyDescent="0.2">
      <c r="B430" s="5"/>
      <c r="C430" s="5"/>
    </row>
    <row r="431" spans="2:3" x14ac:dyDescent="0.2">
      <c r="B431" s="5"/>
      <c r="C431" s="5"/>
    </row>
    <row r="432" spans="2:3" x14ac:dyDescent="0.2">
      <c r="B432" s="5"/>
      <c r="C432" s="5"/>
    </row>
    <row r="433" spans="2:3" x14ac:dyDescent="0.2">
      <c r="B433" s="5"/>
      <c r="C433" s="5"/>
    </row>
    <row r="434" spans="2:3" x14ac:dyDescent="0.2">
      <c r="B434" s="5"/>
      <c r="C434" s="5"/>
    </row>
    <row r="435" spans="2:3" x14ac:dyDescent="0.2">
      <c r="B435" s="5"/>
      <c r="C435" s="5"/>
    </row>
    <row r="436" spans="2:3" x14ac:dyDescent="0.2">
      <c r="B436" s="5"/>
      <c r="C436" s="5"/>
    </row>
    <row r="437" spans="2:3" x14ac:dyDescent="0.2">
      <c r="B437" s="5"/>
      <c r="C437" s="5"/>
    </row>
    <row r="438" spans="2:3" x14ac:dyDescent="0.2">
      <c r="B438" s="5"/>
      <c r="C438" s="5"/>
    </row>
    <row r="439" spans="2:3" x14ac:dyDescent="0.2">
      <c r="B439" s="5"/>
      <c r="C439" s="5"/>
    </row>
    <row r="440" spans="2:3" x14ac:dyDescent="0.2">
      <c r="B440" s="5"/>
      <c r="C440" s="5"/>
    </row>
    <row r="441" spans="2:3" x14ac:dyDescent="0.2">
      <c r="B441" s="5"/>
      <c r="C441" s="5"/>
    </row>
    <row r="442" spans="2:3" x14ac:dyDescent="0.2">
      <c r="B442" s="5"/>
      <c r="C442" s="5"/>
    </row>
    <row r="443" spans="2:3" x14ac:dyDescent="0.2">
      <c r="B443" s="5"/>
      <c r="C443" s="5"/>
    </row>
    <row r="444" spans="2:3" x14ac:dyDescent="0.2">
      <c r="B444" s="5"/>
      <c r="C444" s="5"/>
    </row>
    <row r="445" spans="2:3" x14ac:dyDescent="0.2">
      <c r="B445" s="5"/>
      <c r="C445" s="5"/>
    </row>
    <row r="446" spans="2:3" x14ac:dyDescent="0.2">
      <c r="B446" s="5"/>
      <c r="C446" s="5"/>
    </row>
    <row r="447" spans="2:3" x14ac:dyDescent="0.2">
      <c r="B447" s="5"/>
      <c r="C447" s="5"/>
    </row>
    <row r="448" spans="2:3" x14ac:dyDescent="0.2">
      <c r="B448" s="5"/>
      <c r="C448" s="5"/>
    </row>
    <row r="449" spans="2:3" x14ac:dyDescent="0.2">
      <c r="B449" s="5"/>
      <c r="C449" s="5"/>
    </row>
    <row r="450" spans="2:3" x14ac:dyDescent="0.2">
      <c r="B450" s="5"/>
      <c r="C450" s="5"/>
    </row>
    <row r="451" spans="2:3" x14ac:dyDescent="0.2">
      <c r="B451" s="5"/>
      <c r="C451" s="5"/>
    </row>
    <row r="452" spans="2:3" x14ac:dyDescent="0.2">
      <c r="B452" s="5"/>
      <c r="C452" s="5"/>
    </row>
    <row r="453" spans="2:3" x14ac:dyDescent="0.2">
      <c r="B453" s="5"/>
      <c r="C453" s="5"/>
    </row>
    <row r="454" spans="2:3" x14ac:dyDescent="0.2">
      <c r="B454" s="5"/>
      <c r="C454" s="5"/>
    </row>
    <row r="455" spans="2:3" x14ac:dyDescent="0.2">
      <c r="B455" s="5"/>
      <c r="C455" s="5"/>
    </row>
    <row r="456" spans="2:3" x14ac:dyDescent="0.2">
      <c r="B456" s="5"/>
      <c r="C456" s="5"/>
    </row>
    <row r="457" spans="2:3" x14ac:dyDescent="0.2">
      <c r="B457" s="5"/>
      <c r="C457" s="5"/>
    </row>
    <row r="458" spans="2:3" x14ac:dyDescent="0.2">
      <c r="B458" s="5"/>
      <c r="C458" s="5"/>
    </row>
    <row r="459" spans="2:3" x14ac:dyDescent="0.2">
      <c r="B459" s="5"/>
      <c r="C459" s="5"/>
    </row>
    <row r="460" spans="2:3" x14ac:dyDescent="0.2">
      <c r="B460" s="5"/>
      <c r="C460" s="5"/>
    </row>
    <row r="461" spans="2:3" x14ac:dyDescent="0.2">
      <c r="B461" s="5"/>
      <c r="C461" s="5"/>
    </row>
    <row r="462" spans="2:3" x14ac:dyDescent="0.2">
      <c r="B462" s="5"/>
      <c r="C462" s="5"/>
    </row>
    <row r="463" spans="2:3" x14ac:dyDescent="0.2">
      <c r="B463" s="5"/>
      <c r="C463" s="5"/>
    </row>
    <row r="464" spans="2:3" x14ac:dyDescent="0.2">
      <c r="B464" s="5"/>
      <c r="C464" s="5"/>
    </row>
    <row r="465" spans="2:3" x14ac:dyDescent="0.2">
      <c r="B465" s="5"/>
      <c r="C465" s="5"/>
    </row>
    <row r="466" spans="2:3" x14ac:dyDescent="0.2">
      <c r="B466" s="5"/>
      <c r="C466" s="5"/>
    </row>
    <row r="467" spans="2:3" x14ac:dyDescent="0.2">
      <c r="B467" s="5"/>
      <c r="C467" s="5"/>
    </row>
    <row r="468" spans="2:3" x14ac:dyDescent="0.2">
      <c r="B468" s="5"/>
      <c r="C468" s="5"/>
    </row>
    <row r="469" spans="2:3" x14ac:dyDescent="0.2">
      <c r="B469" s="5"/>
      <c r="C469" s="5"/>
    </row>
    <row r="470" spans="2:3" x14ac:dyDescent="0.2">
      <c r="B470" s="5"/>
      <c r="C470" s="5"/>
    </row>
    <row r="471" spans="2:3" x14ac:dyDescent="0.2">
      <c r="B471" s="5"/>
      <c r="C471" s="5"/>
    </row>
    <row r="472" spans="2:3" x14ac:dyDescent="0.2">
      <c r="B472" s="5"/>
      <c r="C472" s="5"/>
    </row>
    <row r="473" spans="2:3" x14ac:dyDescent="0.2">
      <c r="B473" s="5"/>
      <c r="C473" s="5"/>
    </row>
    <row r="474" spans="2:3" x14ac:dyDescent="0.2">
      <c r="B474" s="5"/>
      <c r="C474" s="5"/>
    </row>
    <row r="475" spans="2:3" x14ac:dyDescent="0.2">
      <c r="B475" s="5"/>
      <c r="C475" s="5"/>
    </row>
    <row r="476" spans="2:3" x14ac:dyDescent="0.2">
      <c r="B476" s="5"/>
      <c r="C476" s="5"/>
    </row>
    <row r="477" spans="2:3" x14ac:dyDescent="0.2">
      <c r="B477" s="5"/>
      <c r="C477" s="5"/>
    </row>
    <row r="478" spans="2:3" x14ac:dyDescent="0.2">
      <c r="B478" s="5"/>
      <c r="C478" s="5"/>
    </row>
    <row r="479" spans="2:3" x14ac:dyDescent="0.2">
      <c r="B479" s="5"/>
      <c r="C479" s="5"/>
    </row>
    <row r="480" spans="2:3" x14ac:dyDescent="0.2">
      <c r="B480" s="5"/>
      <c r="C480" s="5"/>
    </row>
    <row r="481" spans="2:3" x14ac:dyDescent="0.2">
      <c r="B481" s="5"/>
      <c r="C481" s="5"/>
    </row>
    <row r="482" spans="2:3" x14ac:dyDescent="0.2">
      <c r="B482" s="5"/>
      <c r="C482" s="5"/>
    </row>
    <row r="483" spans="2:3" x14ac:dyDescent="0.2">
      <c r="B483" s="5"/>
      <c r="C483" s="5"/>
    </row>
    <row r="484" spans="2:3" x14ac:dyDescent="0.2">
      <c r="B484" s="5"/>
      <c r="C484" s="5"/>
    </row>
    <row r="485" spans="2:3" x14ac:dyDescent="0.2">
      <c r="B485" s="5"/>
      <c r="C485" s="5"/>
    </row>
    <row r="486" spans="2:3" x14ac:dyDescent="0.2">
      <c r="B486" s="5"/>
      <c r="C486" s="5"/>
    </row>
    <row r="487" spans="2:3" x14ac:dyDescent="0.2">
      <c r="B487" s="5"/>
      <c r="C487" s="5"/>
    </row>
    <row r="488" spans="2:3" x14ac:dyDescent="0.2">
      <c r="B488" s="5"/>
      <c r="C488" s="5"/>
    </row>
    <row r="489" spans="2:3" x14ac:dyDescent="0.2">
      <c r="B489" s="5"/>
      <c r="C489" s="5"/>
    </row>
    <row r="490" spans="2:3" x14ac:dyDescent="0.2">
      <c r="B490" s="5"/>
      <c r="C490" s="5"/>
    </row>
    <row r="491" spans="2:3" x14ac:dyDescent="0.2">
      <c r="B491" s="5"/>
      <c r="C491" s="5"/>
    </row>
    <row r="492" spans="2:3" x14ac:dyDescent="0.2">
      <c r="B492" s="5"/>
      <c r="C492" s="5"/>
    </row>
    <row r="493" spans="2:3" x14ac:dyDescent="0.2">
      <c r="B493" s="5"/>
      <c r="C493" s="5"/>
    </row>
    <row r="494" spans="2:3" x14ac:dyDescent="0.2">
      <c r="B494" s="5"/>
      <c r="C494" s="5"/>
    </row>
    <row r="495" spans="2:3" x14ac:dyDescent="0.2">
      <c r="B495" s="5"/>
      <c r="C495" s="5"/>
    </row>
    <row r="496" spans="2:3" x14ac:dyDescent="0.2">
      <c r="B496" s="5"/>
      <c r="C496" s="5"/>
    </row>
    <row r="497" spans="2:3" x14ac:dyDescent="0.2">
      <c r="B497" s="5"/>
      <c r="C497" s="5"/>
    </row>
    <row r="498" spans="2:3" x14ac:dyDescent="0.2">
      <c r="B498" s="5"/>
      <c r="C498" s="5"/>
    </row>
    <row r="499" spans="2:3" x14ac:dyDescent="0.2">
      <c r="B499" s="5"/>
      <c r="C499" s="5"/>
    </row>
    <row r="500" spans="2:3" x14ac:dyDescent="0.2">
      <c r="B500" s="5"/>
      <c r="C500" s="5"/>
    </row>
    <row r="501" spans="2:3" x14ac:dyDescent="0.2">
      <c r="B501" s="5"/>
      <c r="C501" s="5"/>
    </row>
    <row r="502" spans="2:3" x14ac:dyDescent="0.2">
      <c r="B502" s="5"/>
      <c r="C502" s="5"/>
    </row>
    <row r="503" spans="2:3" x14ac:dyDescent="0.2">
      <c r="B503" s="5"/>
      <c r="C503" s="5"/>
    </row>
    <row r="504" spans="2:3" x14ac:dyDescent="0.2">
      <c r="B504" s="5"/>
      <c r="C504" s="5"/>
    </row>
    <row r="505" spans="2:3" x14ac:dyDescent="0.2">
      <c r="B505" s="5"/>
      <c r="C505" s="5"/>
    </row>
    <row r="506" spans="2:3" x14ac:dyDescent="0.2">
      <c r="B506" s="5"/>
      <c r="C506" s="5"/>
    </row>
    <row r="507" spans="2:3" x14ac:dyDescent="0.2">
      <c r="B507" s="5"/>
      <c r="C507" s="5"/>
    </row>
    <row r="508" spans="2:3" x14ac:dyDescent="0.2">
      <c r="B508" s="5"/>
      <c r="C508" s="5"/>
    </row>
    <row r="509" spans="2:3" x14ac:dyDescent="0.2">
      <c r="B509" s="5"/>
      <c r="C509" s="5"/>
    </row>
    <row r="510" spans="2:3" x14ac:dyDescent="0.2">
      <c r="B510" s="5"/>
      <c r="C510" s="5"/>
    </row>
    <row r="511" spans="2:3" x14ac:dyDescent="0.2">
      <c r="B511" s="5"/>
      <c r="C511" s="5"/>
    </row>
    <row r="512" spans="2:3" x14ac:dyDescent="0.2">
      <c r="B512" s="5"/>
      <c r="C512" s="5"/>
    </row>
    <row r="513" spans="2:3" x14ac:dyDescent="0.2">
      <c r="B513" s="5"/>
      <c r="C513" s="5"/>
    </row>
    <row r="514" spans="2:3" x14ac:dyDescent="0.2">
      <c r="B514" s="5"/>
      <c r="C514" s="5"/>
    </row>
    <row r="515" spans="2:3" x14ac:dyDescent="0.2">
      <c r="B515" s="5"/>
      <c r="C515" s="5"/>
    </row>
    <row r="516" spans="2:3" x14ac:dyDescent="0.2">
      <c r="B516" s="5"/>
      <c r="C516" s="5"/>
    </row>
    <row r="517" spans="2:3" x14ac:dyDescent="0.2">
      <c r="B517" s="5"/>
      <c r="C517" s="5"/>
    </row>
    <row r="518" spans="2:3" x14ac:dyDescent="0.2">
      <c r="B518" s="5"/>
      <c r="C518" s="5"/>
    </row>
    <row r="519" spans="2:3" x14ac:dyDescent="0.2">
      <c r="B519" s="5"/>
      <c r="C519" s="5"/>
    </row>
    <row r="520" spans="2:3" x14ac:dyDescent="0.2">
      <c r="B520" s="5"/>
      <c r="C520" s="5"/>
    </row>
    <row r="521" spans="2:3" x14ac:dyDescent="0.2">
      <c r="B521" s="5"/>
      <c r="C521" s="5"/>
    </row>
    <row r="522" spans="2:3" x14ac:dyDescent="0.2">
      <c r="B522" s="5"/>
      <c r="C522" s="5"/>
    </row>
    <row r="523" spans="2:3" x14ac:dyDescent="0.2">
      <c r="B523" s="5"/>
      <c r="C523" s="5"/>
    </row>
    <row r="524" spans="2:3" x14ac:dyDescent="0.2">
      <c r="B524" s="5"/>
      <c r="C524" s="5"/>
    </row>
    <row r="525" spans="2:3" x14ac:dyDescent="0.2">
      <c r="B525" s="5"/>
      <c r="C525" s="5"/>
    </row>
    <row r="526" spans="2:3" x14ac:dyDescent="0.2">
      <c r="B526" s="5"/>
      <c r="C526" s="5"/>
    </row>
    <row r="527" spans="2:3" x14ac:dyDescent="0.2">
      <c r="B527" s="5"/>
      <c r="C527" s="5"/>
    </row>
    <row r="528" spans="2:3" x14ac:dyDescent="0.2">
      <c r="B528" s="5"/>
      <c r="C528" s="5"/>
    </row>
    <row r="529" spans="2:3" x14ac:dyDescent="0.2">
      <c r="B529" s="5"/>
      <c r="C529" s="5"/>
    </row>
    <row r="530" spans="2:3" x14ac:dyDescent="0.2">
      <c r="B530" s="5"/>
      <c r="C530" s="5"/>
    </row>
    <row r="531" spans="2:3" x14ac:dyDescent="0.2">
      <c r="B531" s="5"/>
      <c r="C531" s="5"/>
    </row>
    <row r="532" spans="2:3" x14ac:dyDescent="0.2">
      <c r="B532" s="5"/>
      <c r="C532" s="5"/>
    </row>
    <row r="533" spans="2:3" x14ac:dyDescent="0.2">
      <c r="B533" s="5"/>
      <c r="C533" s="5"/>
    </row>
    <row r="534" spans="2:3" x14ac:dyDescent="0.2">
      <c r="B534" s="5"/>
      <c r="C534" s="5"/>
    </row>
    <row r="535" spans="2:3" x14ac:dyDescent="0.2">
      <c r="B535" s="5"/>
      <c r="C535" s="5"/>
    </row>
    <row r="536" spans="2:3" x14ac:dyDescent="0.2">
      <c r="B536" s="5"/>
      <c r="C536" s="5"/>
    </row>
    <row r="537" spans="2:3" x14ac:dyDescent="0.2">
      <c r="B537" s="5"/>
      <c r="C537" s="5"/>
    </row>
    <row r="538" spans="2:3" x14ac:dyDescent="0.2">
      <c r="B538" s="5"/>
      <c r="C538" s="5"/>
    </row>
    <row r="539" spans="2:3" x14ac:dyDescent="0.2">
      <c r="B539" s="5"/>
      <c r="C539" s="5"/>
    </row>
    <row r="540" spans="2:3" x14ac:dyDescent="0.2">
      <c r="B540" s="5"/>
      <c r="C540" s="5"/>
    </row>
    <row r="541" spans="2:3" x14ac:dyDescent="0.2">
      <c r="B541" s="5"/>
      <c r="C541" s="5"/>
    </row>
    <row r="542" spans="2:3" x14ac:dyDescent="0.2">
      <c r="B542" s="5"/>
      <c r="C542" s="5"/>
    </row>
    <row r="543" spans="2:3" x14ac:dyDescent="0.2">
      <c r="B543" s="5"/>
      <c r="C543" s="5"/>
    </row>
    <row r="544" spans="2:3" x14ac:dyDescent="0.2">
      <c r="B544" s="5"/>
      <c r="C544" s="5"/>
    </row>
    <row r="545" spans="2:3" x14ac:dyDescent="0.2">
      <c r="B545" s="5"/>
      <c r="C545" s="5"/>
    </row>
    <row r="546" spans="2:3" x14ac:dyDescent="0.2">
      <c r="B546" s="5"/>
      <c r="C546" s="5"/>
    </row>
    <row r="547" spans="2:3" x14ac:dyDescent="0.2">
      <c r="B547" s="5"/>
      <c r="C547" s="5"/>
    </row>
    <row r="548" spans="2:3" x14ac:dyDescent="0.2">
      <c r="B548" s="5"/>
      <c r="C548" s="5"/>
    </row>
    <row r="549" spans="2:3" x14ac:dyDescent="0.2">
      <c r="B549" s="5"/>
      <c r="C549" s="5"/>
    </row>
    <row r="550" spans="2:3" x14ac:dyDescent="0.2">
      <c r="B550" s="5"/>
      <c r="C550" s="5"/>
    </row>
    <row r="551" spans="2:3" x14ac:dyDescent="0.2">
      <c r="B551" s="5"/>
      <c r="C551" s="5"/>
    </row>
    <row r="552" spans="2:3" x14ac:dyDescent="0.2">
      <c r="B552" s="5"/>
      <c r="C552" s="5"/>
    </row>
    <row r="553" spans="2:3" x14ac:dyDescent="0.2">
      <c r="B553" s="5"/>
      <c r="C553" s="5"/>
    </row>
    <row r="554" spans="2:3" x14ac:dyDescent="0.2">
      <c r="B554" s="5"/>
      <c r="C554" s="5"/>
    </row>
    <row r="555" spans="2:3" x14ac:dyDescent="0.2">
      <c r="B555" s="5"/>
      <c r="C555" s="5"/>
    </row>
    <row r="556" spans="2:3" x14ac:dyDescent="0.2">
      <c r="B556" s="5"/>
      <c r="C556" s="5"/>
    </row>
    <row r="557" spans="2:3" x14ac:dyDescent="0.2">
      <c r="B557" s="5"/>
      <c r="C557" s="5"/>
    </row>
    <row r="558" spans="2:3" x14ac:dyDescent="0.2">
      <c r="B558" s="5"/>
      <c r="C558" s="5"/>
    </row>
    <row r="559" spans="2:3" x14ac:dyDescent="0.2">
      <c r="B559" s="5"/>
      <c r="C559" s="5"/>
    </row>
    <row r="560" spans="2:3" x14ac:dyDescent="0.2">
      <c r="B560" s="5"/>
      <c r="C560" s="5"/>
    </row>
    <row r="561" spans="2:3" x14ac:dyDescent="0.2">
      <c r="B561" s="5"/>
      <c r="C561" s="5"/>
    </row>
    <row r="562" spans="2:3" x14ac:dyDescent="0.2">
      <c r="B562" s="5"/>
      <c r="C562" s="5"/>
    </row>
    <row r="563" spans="2:3" x14ac:dyDescent="0.2">
      <c r="B563" s="5"/>
      <c r="C563" s="5"/>
    </row>
    <row r="564" spans="2:3" x14ac:dyDescent="0.2">
      <c r="B564" s="5"/>
      <c r="C564" s="5"/>
    </row>
    <row r="565" spans="2:3" x14ac:dyDescent="0.2">
      <c r="B565" s="5"/>
      <c r="C565" s="5"/>
    </row>
    <row r="566" spans="2:3" x14ac:dyDescent="0.2">
      <c r="B566" s="5"/>
      <c r="C566" s="5"/>
    </row>
    <row r="567" spans="2:3" x14ac:dyDescent="0.2">
      <c r="B567" s="5"/>
      <c r="C567" s="5"/>
    </row>
    <row r="568" spans="2:3" x14ac:dyDescent="0.2">
      <c r="B568" s="5"/>
      <c r="C568" s="5"/>
    </row>
    <row r="569" spans="2:3" x14ac:dyDescent="0.2">
      <c r="B569" s="5"/>
      <c r="C569" s="5"/>
    </row>
    <row r="570" spans="2:3" x14ac:dyDescent="0.2">
      <c r="B570" s="5"/>
      <c r="C570" s="5"/>
    </row>
    <row r="571" spans="2:3" x14ac:dyDescent="0.2">
      <c r="B571" s="5"/>
      <c r="C571" s="5"/>
    </row>
    <row r="572" spans="2:3" x14ac:dyDescent="0.2">
      <c r="B572" s="5"/>
      <c r="C572" s="5"/>
    </row>
    <row r="573" spans="2:3" x14ac:dyDescent="0.2">
      <c r="B573" s="5"/>
      <c r="C573" s="5"/>
    </row>
    <row r="574" spans="2:3" x14ac:dyDescent="0.2">
      <c r="B574" s="5"/>
      <c r="C574" s="5"/>
    </row>
    <row r="575" spans="2:3" x14ac:dyDescent="0.2">
      <c r="B575" s="5"/>
      <c r="C575" s="5"/>
    </row>
    <row r="576" spans="2:3" x14ac:dyDescent="0.2">
      <c r="B576" s="5"/>
      <c r="C576" s="5"/>
    </row>
    <row r="577" spans="2:3" x14ac:dyDescent="0.2">
      <c r="B577" s="5"/>
      <c r="C577" s="5"/>
    </row>
    <row r="578" spans="2:3" x14ac:dyDescent="0.2">
      <c r="B578" s="5"/>
      <c r="C578" s="5"/>
    </row>
    <row r="579" spans="2:3" x14ac:dyDescent="0.2">
      <c r="B579" s="5"/>
      <c r="C579" s="5"/>
    </row>
    <row r="580" spans="2:3" x14ac:dyDescent="0.2">
      <c r="B580" s="5"/>
      <c r="C580" s="5"/>
    </row>
    <row r="581" spans="2:3" x14ac:dyDescent="0.2">
      <c r="B581" s="5"/>
      <c r="C581" s="5"/>
    </row>
    <row r="582" spans="2:3" x14ac:dyDescent="0.2">
      <c r="B582" s="5"/>
      <c r="C582" s="5"/>
    </row>
    <row r="583" spans="2:3" x14ac:dyDescent="0.2">
      <c r="B583" s="5"/>
      <c r="C583" s="5"/>
    </row>
    <row r="584" spans="2:3" x14ac:dyDescent="0.2">
      <c r="B584" s="5"/>
      <c r="C584" s="5"/>
    </row>
    <row r="585" spans="2:3" x14ac:dyDescent="0.2">
      <c r="B585" s="5"/>
      <c r="C585" s="5"/>
    </row>
    <row r="586" spans="2:3" x14ac:dyDescent="0.2">
      <c r="B586" s="5"/>
      <c r="C586" s="5"/>
    </row>
    <row r="587" spans="2:3" x14ac:dyDescent="0.2">
      <c r="B587" s="5"/>
      <c r="C587" s="5"/>
    </row>
    <row r="588" spans="2:3" x14ac:dyDescent="0.2">
      <c r="B588" s="5"/>
      <c r="C588" s="5"/>
    </row>
    <row r="589" spans="2:3" x14ac:dyDescent="0.2">
      <c r="B589" s="5"/>
      <c r="C589" s="5"/>
    </row>
    <row r="590" spans="2:3" x14ac:dyDescent="0.2">
      <c r="B590" s="5"/>
      <c r="C590" s="5"/>
    </row>
    <row r="591" spans="2:3" x14ac:dyDescent="0.2">
      <c r="B591" s="5"/>
      <c r="C591" s="5"/>
    </row>
    <row r="592" spans="2:3" x14ac:dyDescent="0.2">
      <c r="B592" s="5"/>
      <c r="C592" s="5"/>
    </row>
    <row r="593" spans="2:3" x14ac:dyDescent="0.2">
      <c r="B593" s="5"/>
      <c r="C593" s="5"/>
    </row>
    <row r="594" spans="2:3" x14ac:dyDescent="0.2">
      <c r="B594" s="5"/>
      <c r="C594" s="5"/>
    </row>
    <row r="595" spans="2:3" x14ac:dyDescent="0.2">
      <c r="B595" s="5"/>
      <c r="C595" s="5"/>
    </row>
    <row r="596" spans="2:3" x14ac:dyDescent="0.2">
      <c r="B596" s="5"/>
      <c r="C596" s="5"/>
    </row>
    <row r="597" spans="2:3" x14ac:dyDescent="0.2">
      <c r="B597" s="5"/>
      <c r="C597" s="5"/>
    </row>
    <row r="598" spans="2:3" x14ac:dyDescent="0.2">
      <c r="B598" s="5"/>
      <c r="C598" s="5"/>
    </row>
    <row r="599" spans="2:3" x14ac:dyDescent="0.2">
      <c r="B599" s="5"/>
      <c r="C599" s="5"/>
    </row>
    <row r="600" spans="2:3" x14ac:dyDescent="0.2">
      <c r="B600" s="5"/>
      <c r="C600" s="5"/>
    </row>
    <row r="601" spans="2:3" x14ac:dyDescent="0.2">
      <c r="B601" s="5"/>
      <c r="C601" s="5"/>
    </row>
    <row r="602" spans="2:3" x14ac:dyDescent="0.2">
      <c r="B602" s="5"/>
      <c r="C602" s="5"/>
    </row>
    <row r="603" spans="2:3" x14ac:dyDescent="0.2">
      <c r="B603" s="5"/>
      <c r="C603" s="5"/>
    </row>
    <row r="604" spans="2:3" x14ac:dyDescent="0.2">
      <c r="B604" s="5"/>
      <c r="C604" s="5"/>
    </row>
    <row r="605" spans="2:3" x14ac:dyDescent="0.2">
      <c r="B605" s="5"/>
      <c r="C605" s="5"/>
    </row>
    <row r="606" spans="2:3" x14ac:dyDescent="0.2">
      <c r="B606" s="5"/>
      <c r="C606" s="5"/>
    </row>
    <row r="607" spans="2:3" x14ac:dyDescent="0.2">
      <c r="B607" s="5"/>
      <c r="C607" s="5"/>
    </row>
    <row r="608" spans="2:3" x14ac:dyDescent="0.2">
      <c r="B608" s="5"/>
      <c r="C608" s="5"/>
    </row>
    <row r="609" spans="2:3" x14ac:dyDescent="0.2">
      <c r="B609" s="5"/>
      <c r="C609" s="5"/>
    </row>
    <row r="610" spans="2:3" x14ac:dyDescent="0.2">
      <c r="B610" s="5"/>
      <c r="C610" s="5"/>
    </row>
    <row r="611" spans="2:3" x14ac:dyDescent="0.2">
      <c r="B611" s="5"/>
      <c r="C611" s="5"/>
    </row>
    <row r="612" spans="2:3" x14ac:dyDescent="0.2">
      <c r="B612" s="5"/>
      <c r="C612" s="5"/>
    </row>
    <row r="613" spans="2:3" x14ac:dyDescent="0.2">
      <c r="B613" s="5"/>
      <c r="C613" s="5"/>
    </row>
    <row r="614" spans="2:3" x14ac:dyDescent="0.2">
      <c r="B614" s="5"/>
      <c r="C614" s="5"/>
    </row>
    <row r="615" spans="2:3" x14ac:dyDescent="0.2">
      <c r="B615" s="5"/>
      <c r="C615" s="5"/>
    </row>
    <row r="616" spans="2:3" x14ac:dyDescent="0.2">
      <c r="B616" s="5"/>
      <c r="C616" s="5"/>
    </row>
    <row r="617" spans="2:3" x14ac:dyDescent="0.2">
      <c r="B617" s="5"/>
      <c r="C617" s="5"/>
    </row>
    <row r="618" spans="2:3" x14ac:dyDescent="0.2">
      <c r="B618" s="5"/>
      <c r="C618" s="5"/>
    </row>
    <row r="619" spans="2:3" x14ac:dyDescent="0.2">
      <c r="B619" s="5"/>
      <c r="C619" s="5"/>
    </row>
    <row r="620" spans="2:3" x14ac:dyDescent="0.2">
      <c r="B620" s="5"/>
      <c r="C620" s="5"/>
    </row>
    <row r="621" spans="2:3" x14ac:dyDescent="0.2">
      <c r="B621" s="5"/>
      <c r="C621" s="5"/>
    </row>
    <row r="622" spans="2:3" x14ac:dyDescent="0.2">
      <c r="B622" s="5"/>
      <c r="C622" s="5"/>
    </row>
    <row r="623" spans="2:3" x14ac:dyDescent="0.2">
      <c r="B623" s="5"/>
      <c r="C623" s="5"/>
    </row>
    <row r="624" spans="2:3" x14ac:dyDescent="0.2">
      <c r="B624" s="5"/>
      <c r="C624" s="5"/>
    </row>
    <row r="625" spans="2:3" x14ac:dyDescent="0.2">
      <c r="B625" s="5"/>
      <c r="C625" s="5"/>
    </row>
    <row r="626" spans="2:3" x14ac:dyDescent="0.2">
      <c r="B626" s="5"/>
      <c r="C626" s="5"/>
    </row>
    <row r="627" spans="2:3" x14ac:dyDescent="0.2">
      <c r="B627" s="5"/>
      <c r="C627" s="5"/>
    </row>
    <row r="628" spans="2:3" x14ac:dyDescent="0.2">
      <c r="B628" s="5"/>
      <c r="C628" s="5"/>
    </row>
    <row r="629" spans="2:3" x14ac:dyDescent="0.2">
      <c r="B629" s="5"/>
      <c r="C629" s="5"/>
    </row>
    <row r="630" spans="2:3" x14ac:dyDescent="0.2">
      <c r="B630" s="5"/>
      <c r="C630" s="5"/>
    </row>
    <row r="631" spans="2:3" x14ac:dyDescent="0.2">
      <c r="B631" s="5"/>
      <c r="C631" s="5"/>
    </row>
    <row r="632" spans="2:3" x14ac:dyDescent="0.2">
      <c r="B632" s="5"/>
      <c r="C632" s="5"/>
    </row>
    <row r="633" spans="2:3" x14ac:dyDescent="0.2">
      <c r="B633" s="5"/>
      <c r="C633" s="5"/>
    </row>
    <row r="634" spans="2:3" x14ac:dyDescent="0.2">
      <c r="B634" s="5"/>
      <c r="C634" s="5"/>
    </row>
    <row r="635" spans="2:3" x14ac:dyDescent="0.2">
      <c r="B635" s="5"/>
      <c r="C635" s="5"/>
    </row>
    <row r="636" spans="2:3" x14ac:dyDescent="0.2">
      <c r="B636" s="5"/>
      <c r="C636" s="5"/>
    </row>
    <row r="637" spans="2:3" x14ac:dyDescent="0.2">
      <c r="B637" s="5"/>
      <c r="C637" s="5"/>
    </row>
    <row r="638" spans="2:3" x14ac:dyDescent="0.2">
      <c r="B638" s="5"/>
      <c r="C638" s="5"/>
    </row>
    <row r="639" spans="2:3" x14ac:dyDescent="0.2">
      <c r="B639" s="5"/>
      <c r="C639" s="5"/>
    </row>
    <row r="640" spans="2:3" x14ac:dyDescent="0.2">
      <c r="B640" s="5"/>
      <c r="C640" s="5"/>
    </row>
    <row r="641" spans="2:3" x14ac:dyDescent="0.2">
      <c r="B641" s="5"/>
      <c r="C641" s="5"/>
    </row>
    <row r="642" spans="2:3" x14ac:dyDescent="0.2">
      <c r="B642" s="5"/>
      <c r="C642" s="5"/>
    </row>
    <row r="643" spans="2:3" x14ac:dyDescent="0.2">
      <c r="B643" s="5"/>
      <c r="C643" s="5"/>
    </row>
    <row r="644" spans="2:3" x14ac:dyDescent="0.2">
      <c r="B644" s="5"/>
      <c r="C644" s="5"/>
    </row>
    <row r="645" spans="2:3" x14ac:dyDescent="0.2">
      <c r="B645" s="5"/>
      <c r="C645" s="5"/>
    </row>
    <row r="646" spans="2:3" x14ac:dyDescent="0.2">
      <c r="B646" s="5"/>
      <c r="C646" s="5"/>
    </row>
    <row r="647" spans="2:3" x14ac:dyDescent="0.2">
      <c r="B647" s="5"/>
      <c r="C647" s="5"/>
    </row>
    <row r="648" spans="2:3" x14ac:dyDescent="0.2">
      <c r="B648" s="5"/>
      <c r="C648" s="5"/>
    </row>
    <row r="649" spans="2:3" x14ac:dyDescent="0.2">
      <c r="B649" s="5"/>
      <c r="C649" s="5"/>
    </row>
    <row r="650" spans="2:3" x14ac:dyDescent="0.2">
      <c r="B650" s="5"/>
      <c r="C650" s="5"/>
    </row>
    <row r="651" spans="2:3" x14ac:dyDescent="0.2">
      <c r="B651" s="5"/>
      <c r="C651" s="5"/>
    </row>
    <row r="652" spans="2:3" x14ac:dyDescent="0.2">
      <c r="B652" s="5"/>
      <c r="C652" s="5"/>
    </row>
    <row r="653" spans="2:3" x14ac:dyDescent="0.2">
      <c r="B653" s="5"/>
      <c r="C653" s="5"/>
    </row>
    <row r="654" spans="2:3" x14ac:dyDescent="0.2">
      <c r="B654" s="5"/>
      <c r="C654" s="5"/>
    </row>
    <row r="655" spans="2:3" x14ac:dyDescent="0.2">
      <c r="B655" s="5"/>
      <c r="C655" s="5"/>
    </row>
    <row r="656" spans="2:3" x14ac:dyDescent="0.2">
      <c r="B656" s="5"/>
      <c r="C656" s="5"/>
    </row>
    <row r="657" spans="2:3" x14ac:dyDescent="0.2">
      <c r="B657" s="5"/>
      <c r="C657" s="5"/>
    </row>
    <row r="658" spans="2:3" x14ac:dyDescent="0.2">
      <c r="B658" s="5"/>
      <c r="C658" s="5"/>
    </row>
    <row r="659" spans="2:3" x14ac:dyDescent="0.2">
      <c r="B659" s="5"/>
      <c r="C659" s="5"/>
    </row>
    <row r="660" spans="2:3" x14ac:dyDescent="0.2">
      <c r="B660" s="5"/>
      <c r="C660" s="5"/>
    </row>
    <row r="661" spans="2:3" x14ac:dyDescent="0.2">
      <c r="B661" s="5"/>
      <c r="C661" s="5"/>
    </row>
    <row r="662" spans="2:3" x14ac:dyDescent="0.2">
      <c r="B662" s="5"/>
      <c r="C662" s="5"/>
    </row>
    <row r="663" spans="2:3" x14ac:dyDescent="0.2">
      <c r="B663" s="5"/>
      <c r="C663" s="5"/>
    </row>
    <row r="664" spans="2:3" x14ac:dyDescent="0.2">
      <c r="B664" s="5"/>
      <c r="C664" s="5"/>
    </row>
    <row r="665" spans="2:3" x14ac:dyDescent="0.2">
      <c r="B665" s="5"/>
      <c r="C665" s="5"/>
    </row>
    <row r="666" spans="2:3" x14ac:dyDescent="0.2">
      <c r="B666" s="5"/>
      <c r="C666" s="5"/>
    </row>
    <row r="667" spans="2:3" x14ac:dyDescent="0.2">
      <c r="B667" s="5"/>
      <c r="C667" s="5"/>
    </row>
    <row r="668" spans="2:3" x14ac:dyDescent="0.2">
      <c r="B668" s="5"/>
      <c r="C668" s="5"/>
    </row>
    <row r="669" spans="2:3" x14ac:dyDescent="0.2">
      <c r="B669" s="5"/>
      <c r="C669" s="5"/>
    </row>
    <row r="670" spans="2:3" x14ac:dyDescent="0.2">
      <c r="B670" s="5"/>
      <c r="C670" s="5"/>
    </row>
    <row r="671" spans="2:3" x14ac:dyDescent="0.2">
      <c r="B671" s="5"/>
      <c r="C671" s="5"/>
    </row>
    <row r="672" spans="2:3" x14ac:dyDescent="0.2">
      <c r="B672" s="5"/>
      <c r="C672" s="5"/>
    </row>
    <row r="673" spans="2:3" x14ac:dyDescent="0.2">
      <c r="B673" s="5"/>
      <c r="C673" s="5"/>
    </row>
    <row r="674" spans="2:3" x14ac:dyDescent="0.2">
      <c r="B674" s="5"/>
      <c r="C674" s="5"/>
    </row>
    <row r="675" spans="2:3" x14ac:dyDescent="0.2">
      <c r="B675" s="5"/>
      <c r="C675" s="5"/>
    </row>
    <row r="676" spans="2:3" x14ac:dyDescent="0.2">
      <c r="B676" s="5"/>
      <c r="C676" s="5"/>
    </row>
    <row r="677" spans="2:3" x14ac:dyDescent="0.2">
      <c r="B677" s="5"/>
      <c r="C677" s="5"/>
    </row>
    <row r="678" spans="2:3" x14ac:dyDescent="0.2">
      <c r="B678" s="5"/>
      <c r="C678" s="5"/>
    </row>
    <row r="679" spans="2:3" x14ac:dyDescent="0.2">
      <c r="B679" s="5"/>
      <c r="C679" s="5"/>
    </row>
    <row r="680" spans="2:3" x14ac:dyDescent="0.2">
      <c r="B680" s="5"/>
      <c r="C680" s="5"/>
    </row>
    <row r="681" spans="2:3" x14ac:dyDescent="0.2">
      <c r="B681" s="5"/>
      <c r="C681" s="5"/>
    </row>
    <row r="682" spans="2:3" x14ac:dyDescent="0.2">
      <c r="B682" s="5"/>
      <c r="C682" s="5"/>
    </row>
    <row r="683" spans="2:3" x14ac:dyDescent="0.2">
      <c r="B683" s="5"/>
      <c r="C683" s="5"/>
    </row>
    <row r="684" spans="2:3" x14ac:dyDescent="0.2">
      <c r="B684" s="5"/>
      <c r="C684" s="5"/>
    </row>
    <row r="685" spans="2:3" x14ac:dyDescent="0.2">
      <c r="B685" s="5"/>
      <c r="C685" s="5"/>
    </row>
    <row r="686" spans="2:3" x14ac:dyDescent="0.2">
      <c r="B686" s="5"/>
      <c r="C686" s="5"/>
    </row>
    <row r="687" spans="2:3" x14ac:dyDescent="0.2">
      <c r="B687" s="5"/>
      <c r="C687" s="5"/>
    </row>
    <row r="688" spans="2:3" x14ac:dyDescent="0.2">
      <c r="B688" s="5"/>
      <c r="C688" s="5"/>
    </row>
    <row r="689" spans="2:3" x14ac:dyDescent="0.2">
      <c r="B689" s="5"/>
      <c r="C689" s="5"/>
    </row>
    <row r="690" spans="2:3" x14ac:dyDescent="0.2">
      <c r="B690" s="5"/>
      <c r="C690" s="5"/>
    </row>
    <row r="691" spans="2:3" x14ac:dyDescent="0.2">
      <c r="B691" s="5"/>
      <c r="C691" s="5"/>
    </row>
    <row r="692" spans="2:3" x14ac:dyDescent="0.2">
      <c r="B692" s="5"/>
      <c r="C692" s="5"/>
    </row>
    <row r="693" spans="2:3" x14ac:dyDescent="0.2">
      <c r="B693" s="5"/>
      <c r="C693" s="5"/>
    </row>
    <row r="694" spans="2:3" x14ac:dyDescent="0.2">
      <c r="B694" s="5"/>
      <c r="C694" s="5"/>
    </row>
    <row r="695" spans="2:3" x14ac:dyDescent="0.2">
      <c r="B695" s="5"/>
      <c r="C695" s="5"/>
    </row>
    <row r="696" spans="2:3" x14ac:dyDescent="0.2">
      <c r="B696" s="5"/>
      <c r="C696" s="5"/>
    </row>
    <row r="697" spans="2:3" x14ac:dyDescent="0.2">
      <c r="B697" s="5"/>
      <c r="C697" s="5"/>
    </row>
    <row r="698" spans="2:3" x14ac:dyDescent="0.2">
      <c r="B698" s="5"/>
      <c r="C698" s="5"/>
    </row>
    <row r="699" spans="2:3" x14ac:dyDescent="0.2">
      <c r="B699" s="5"/>
      <c r="C699" s="5"/>
    </row>
    <row r="700" spans="2:3" x14ac:dyDescent="0.2">
      <c r="B700" s="5"/>
      <c r="C700" s="5"/>
    </row>
    <row r="701" spans="2:3" x14ac:dyDescent="0.2">
      <c r="B701" s="5"/>
      <c r="C701" s="5"/>
    </row>
    <row r="702" spans="2:3" x14ac:dyDescent="0.2">
      <c r="B702" s="5"/>
      <c r="C702" s="5"/>
    </row>
    <row r="703" spans="2:3" x14ac:dyDescent="0.2">
      <c r="B703" s="5"/>
      <c r="C703" s="5"/>
    </row>
    <row r="704" spans="2:3" x14ac:dyDescent="0.2">
      <c r="B704" s="5"/>
      <c r="C704" s="5"/>
    </row>
    <row r="705" spans="2:3" x14ac:dyDescent="0.2">
      <c r="B705" s="5"/>
      <c r="C705" s="5"/>
    </row>
    <row r="706" spans="2:3" x14ac:dyDescent="0.2">
      <c r="B706" s="5"/>
      <c r="C706" s="5"/>
    </row>
    <row r="707" spans="2:3" x14ac:dyDescent="0.2">
      <c r="B707" s="5"/>
      <c r="C707" s="5"/>
    </row>
    <row r="708" spans="2:3" x14ac:dyDescent="0.2">
      <c r="B708" s="5"/>
      <c r="C708" s="5"/>
    </row>
    <row r="709" spans="2:3" x14ac:dyDescent="0.2">
      <c r="B709" s="5"/>
      <c r="C709" s="5"/>
    </row>
    <row r="710" spans="2:3" x14ac:dyDescent="0.2">
      <c r="B710" s="5"/>
      <c r="C710" s="5"/>
    </row>
    <row r="711" spans="2:3" x14ac:dyDescent="0.2">
      <c r="B711" s="5"/>
      <c r="C711" s="5"/>
    </row>
    <row r="712" spans="2:3" x14ac:dyDescent="0.2">
      <c r="B712" s="5"/>
      <c r="C712" s="5"/>
    </row>
    <row r="713" spans="2:3" x14ac:dyDescent="0.2">
      <c r="B713" s="5"/>
      <c r="C713" s="5"/>
    </row>
    <row r="714" spans="2:3" x14ac:dyDescent="0.2">
      <c r="B714" s="5"/>
      <c r="C714" s="5"/>
    </row>
    <row r="715" spans="2:3" x14ac:dyDescent="0.2">
      <c r="B715" s="5"/>
      <c r="C715" s="5"/>
    </row>
    <row r="716" spans="2:3" x14ac:dyDescent="0.2">
      <c r="B716" s="5"/>
      <c r="C716" s="5"/>
    </row>
    <row r="717" spans="2:3" x14ac:dyDescent="0.2">
      <c r="B717" s="5"/>
      <c r="C717" s="5"/>
    </row>
    <row r="718" spans="2:3" x14ac:dyDescent="0.2">
      <c r="B718" s="5"/>
      <c r="C718" s="5"/>
    </row>
    <row r="719" spans="2:3" x14ac:dyDescent="0.2">
      <c r="B719" s="5"/>
      <c r="C719" s="5"/>
    </row>
    <row r="720" spans="2:3" x14ac:dyDescent="0.2">
      <c r="B720" s="5"/>
      <c r="C720" s="5"/>
    </row>
    <row r="721" spans="2:3" x14ac:dyDescent="0.2">
      <c r="B721" s="5"/>
      <c r="C721" s="5"/>
    </row>
    <row r="722" spans="2:3" x14ac:dyDescent="0.2">
      <c r="B722" s="5"/>
      <c r="C722" s="5"/>
    </row>
    <row r="723" spans="2:3" x14ac:dyDescent="0.2">
      <c r="B723" s="5"/>
      <c r="C723" s="5"/>
    </row>
    <row r="724" spans="2:3" x14ac:dyDescent="0.2">
      <c r="B724" s="5"/>
      <c r="C724" s="5"/>
    </row>
    <row r="725" spans="2:3" x14ac:dyDescent="0.2">
      <c r="B725" s="5"/>
      <c r="C725" s="5"/>
    </row>
    <row r="726" spans="2:3" x14ac:dyDescent="0.2">
      <c r="B726" s="5"/>
      <c r="C726" s="5"/>
    </row>
    <row r="727" spans="2:3" x14ac:dyDescent="0.2">
      <c r="B727" s="5"/>
      <c r="C727" s="5"/>
    </row>
    <row r="728" spans="2:3" x14ac:dyDescent="0.2">
      <c r="B728" s="5"/>
      <c r="C728" s="5"/>
    </row>
    <row r="729" spans="2:3" x14ac:dyDescent="0.2">
      <c r="B729" s="5"/>
      <c r="C729" s="5"/>
    </row>
    <row r="730" spans="2:3" x14ac:dyDescent="0.2">
      <c r="B730" s="5"/>
      <c r="C730" s="5"/>
    </row>
    <row r="731" spans="2:3" x14ac:dyDescent="0.2">
      <c r="B731" s="5"/>
      <c r="C731" s="5"/>
    </row>
    <row r="732" spans="2:3" x14ac:dyDescent="0.2">
      <c r="B732" s="5"/>
      <c r="C732" s="5"/>
    </row>
    <row r="733" spans="2:3" x14ac:dyDescent="0.2">
      <c r="B733" s="5"/>
      <c r="C733" s="5"/>
    </row>
    <row r="734" spans="2:3" x14ac:dyDescent="0.2">
      <c r="B734" s="5"/>
      <c r="C734" s="5"/>
    </row>
    <row r="735" spans="2:3" x14ac:dyDescent="0.2">
      <c r="B735" s="5"/>
      <c r="C735" s="5"/>
    </row>
    <row r="736" spans="2:3" x14ac:dyDescent="0.2">
      <c r="B736" s="5"/>
      <c r="C736" s="5"/>
    </row>
    <row r="737" spans="2:3" x14ac:dyDescent="0.2">
      <c r="B737" s="5"/>
      <c r="C737" s="5"/>
    </row>
    <row r="738" spans="2:3" x14ac:dyDescent="0.2">
      <c r="B738" s="5"/>
      <c r="C738" s="5"/>
    </row>
    <row r="739" spans="2:3" x14ac:dyDescent="0.2">
      <c r="B739" s="5"/>
      <c r="C739" s="5"/>
    </row>
    <row r="740" spans="2:3" x14ac:dyDescent="0.2">
      <c r="B740" s="5"/>
      <c r="C740" s="5"/>
    </row>
    <row r="741" spans="2:3" x14ac:dyDescent="0.2">
      <c r="B741" s="5"/>
      <c r="C741" s="5"/>
    </row>
    <row r="742" spans="2:3" x14ac:dyDescent="0.2">
      <c r="B742" s="5"/>
      <c r="C742" s="5"/>
    </row>
    <row r="743" spans="2:3" x14ac:dyDescent="0.2">
      <c r="B743" s="5"/>
      <c r="C743" s="5"/>
    </row>
    <row r="744" spans="2:3" x14ac:dyDescent="0.2">
      <c r="B744" s="5"/>
      <c r="C744" s="5"/>
    </row>
    <row r="745" spans="2:3" x14ac:dyDescent="0.2">
      <c r="B745" s="5"/>
      <c r="C745" s="5"/>
    </row>
    <row r="746" spans="2:3" x14ac:dyDescent="0.2">
      <c r="B746" s="5"/>
      <c r="C746" s="5"/>
    </row>
    <row r="747" spans="2:3" x14ac:dyDescent="0.2">
      <c r="B747" s="5"/>
      <c r="C747" s="5"/>
    </row>
    <row r="748" spans="2:3" x14ac:dyDescent="0.2">
      <c r="B748" s="5"/>
      <c r="C748" s="5"/>
    </row>
    <row r="749" spans="2:3" x14ac:dyDescent="0.2">
      <c r="B749" s="5"/>
      <c r="C749" s="5"/>
    </row>
    <row r="750" spans="2:3" x14ac:dyDescent="0.2">
      <c r="B750" s="5"/>
      <c r="C750" s="5"/>
    </row>
    <row r="751" spans="2:3" x14ac:dyDescent="0.2">
      <c r="B751" s="5"/>
      <c r="C751" s="5"/>
    </row>
    <row r="752" spans="2:3" x14ac:dyDescent="0.2">
      <c r="B752" s="5"/>
      <c r="C752" s="5"/>
    </row>
    <row r="753" spans="2:3" x14ac:dyDescent="0.2">
      <c r="B753" s="5"/>
      <c r="C753" s="5"/>
    </row>
    <row r="754" spans="2:3" x14ac:dyDescent="0.2">
      <c r="B754" s="5"/>
      <c r="C754" s="5"/>
    </row>
    <row r="755" spans="2:3" x14ac:dyDescent="0.2">
      <c r="B755" s="5"/>
      <c r="C755" s="5"/>
    </row>
    <row r="756" spans="2:3" x14ac:dyDescent="0.2">
      <c r="B756" s="5"/>
      <c r="C756" s="5"/>
    </row>
    <row r="757" spans="2:3" x14ac:dyDescent="0.2">
      <c r="B757" s="5"/>
      <c r="C757" s="5"/>
    </row>
    <row r="758" spans="2:3" x14ac:dyDescent="0.2">
      <c r="B758" s="5"/>
      <c r="C758" s="5"/>
    </row>
    <row r="759" spans="2:3" x14ac:dyDescent="0.2">
      <c r="B759" s="5"/>
      <c r="C759" s="5"/>
    </row>
    <row r="760" spans="2:3" x14ac:dyDescent="0.2">
      <c r="B760" s="5"/>
      <c r="C760" s="5"/>
    </row>
    <row r="761" spans="2:3" x14ac:dyDescent="0.2">
      <c r="B761" s="5"/>
      <c r="C761" s="5"/>
    </row>
    <row r="762" spans="2:3" x14ac:dyDescent="0.2">
      <c r="B762" s="5"/>
      <c r="C762" s="5"/>
    </row>
    <row r="763" spans="2:3" x14ac:dyDescent="0.2">
      <c r="B763" s="5"/>
      <c r="C763" s="5"/>
    </row>
    <row r="764" spans="2:3" x14ac:dyDescent="0.2">
      <c r="B764" s="5"/>
      <c r="C764" s="5"/>
    </row>
    <row r="765" spans="2:3" x14ac:dyDescent="0.2">
      <c r="B765" s="5"/>
      <c r="C765" s="5"/>
    </row>
    <row r="766" spans="2:3" x14ac:dyDescent="0.2">
      <c r="B766" s="5"/>
      <c r="C766" s="5"/>
    </row>
    <row r="767" spans="2:3" x14ac:dyDescent="0.2">
      <c r="B767" s="5"/>
      <c r="C767" s="5"/>
    </row>
    <row r="768" spans="2:3" x14ac:dyDescent="0.2">
      <c r="B768" s="5"/>
      <c r="C768" s="5"/>
    </row>
    <row r="769" spans="2:3" x14ac:dyDescent="0.2">
      <c r="B769" s="5"/>
      <c r="C769" s="5"/>
    </row>
    <row r="770" spans="2:3" x14ac:dyDescent="0.2">
      <c r="B770" s="5"/>
      <c r="C770" s="5"/>
    </row>
    <row r="771" spans="2:3" x14ac:dyDescent="0.2">
      <c r="B771" s="5"/>
      <c r="C771" s="5"/>
    </row>
    <row r="772" spans="2:3" x14ac:dyDescent="0.2">
      <c r="B772" s="5"/>
      <c r="C772" s="5"/>
    </row>
    <row r="773" spans="2:3" x14ac:dyDescent="0.2">
      <c r="B773" s="5"/>
      <c r="C773" s="5"/>
    </row>
    <row r="774" spans="2:3" x14ac:dyDescent="0.2">
      <c r="B774" s="5"/>
      <c r="C774" s="5"/>
    </row>
    <row r="775" spans="2:3" x14ac:dyDescent="0.2">
      <c r="B775" s="5"/>
      <c r="C775" s="5"/>
    </row>
    <row r="776" spans="2:3" x14ac:dyDescent="0.2">
      <c r="B776" s="5"/>
      <c r="C776" s="5"/>
    </row>
    <row r="777" spans="2:3" x14ac:dyDescent="0.2">
      <c r="B777" s="5"/>
      <c r="C777" s="5"/>
    </row>
    <row r="778" spans="2:3" x14ac:dyDescent="0.2">
      <c r="B778" s="5"/>
      <c r="C778" s="5"/>
    </row>
    <row r="779" spans="2:3" x14ac:dyDescent="0.2">
      <c r="B779" s="5"/>
      <c r="C779" s="5"/>
    </row>
    <row r="780" spans="2:3" x14ac:dyDescent="0.2">
      <c r="B780" s="5"/>
      <c r="C780" s="5"/>
    </row>
    <row r="781" spans="2:3" x14ac:dyDescent="0.2">
      <c r="B781" s="5"/>
      <c r="C781" s="5"/>
    </row>
    <row r="782" spans="2:3" x14ac:dyDescent="0.2">
      <c r="B782" s="5"/>
      <c r="C782" s="5"/>
    </row>
    <row r="783" spans="2:3" x14ac:dyDescent="0.2">
      <c r="B783" s="5"/>
      <c r="C783" s="5"/>
    </row>
    <row r="784" spans="2:3" x14ac:dyDescent="0.2">
      <c r="B784" s="5"/>
      <c r="C784" s="5"/>
    </row>
    <row r="785" spans="2:3" x14ac:dyDescent="0.2">
      <c r="B785" s="5"/>
      <c r="C785" s="5"/>
    </row>
    <row r="786" spans="2:3" x14ac:dyDescent="0.2">
      <c r="B786" s="5"/>
      <c r="C786" s="5"/>
    </row>
    <row r="787" spans="2:3" x14ac:dyDescent="0.2">
      <c r="B787" s="5"/>
      <c r="C787" s="5"/>
    </row>
    <row r="788" spans="2:3" x14ac:dyDescent="0.2">
      <c r="B788" s="5"/>
      <c r="C788" s="5"/>
    </row>
    <row r="789" spans="2:3" x14ac:dyDescent="0.2">
      <c r="B789" s="5"/>
      <c r="C789" s="5"/>
    </row>
    <row r="790" spans="2:3" x14ac:dyDescent="0.2">
      <c r="B790" s="5"/>
      <c r="C790" s="5"/>
    </row>
    <row r="791" spans="2:3" x14ac:dyDescent="0.2">
      <c r="B791" s="5"/>
      <c r="C791" s="5"/>
    </row>
    <row r="792" spans="2:3" x14ac:dyDescent="0.2">
      <c r="B792" s="5"/>
      <c r="C792" s="5"/>
    </row>
    <row r="793" spans="2:3" x14ac:dyDescent="0.2">
      <c r="B793" s="5"/>
      <c r="C793" s="5"/>
    </row>
    <row r="794" spans="2:3" x14ac:dyDescent="0.2">
      <c r="B794" s="5"/>
      <c r="C794" s="5"/>
    </row>
    <row r="795" spans="2:3" x14ac:dyDescent="0.2">
      <c r="B795" s="5"/>
      <c r="C795" s="5"/>
    </row>
    <row r="796" spans="2:3" x14ac:dyDescent="0.2">
      <c r="B796" s="5"/>
      <c r="C796" s="5"/>
    </row>
    <row r="797" spans="2:3" x14ac:dyDescent="0.2">
      <c r="B797" s="5"/>
      <c r="C797" s="5"/>
    </row>
    <row r="798" spans="2:3" x14ac:dyDescent="0.2">
      <c r="B798" s="5"/>
      <c r="C798" s="5"/>
    </row>
    <row r="799" spans="2:3" x14ac:dyDescent="0.2">
      <c r="B799" s="5"/>
      <c r="C799" s="5"/>
    </row>
    <row r="800" spans="2:3" x14ac:dyDescent="0.2">
      <c r="B800" s="5"/>
      <c r="C800" s="5"/>
    </row>
    <row r="801" spans="2:3" x14ac:dyDescent="0.2">
      <c r="B801" s="5"/>
      <c r="C801" s="5"/>
    </row>
    <row r="802" spans="2:3" x14ac:dyDescent="0.2">
      <c r="B802" s="5"/>
      <c r="C802" s="5"/>
    </row>
    <row r="803" spans="2:3" x14ac:dyDescent="0.2">
      <c r="B803" s="5"/>
      <c r="C803" s="5"/>
    </row>
    <row r="804" spans="2:3" x14ac:dyDescent="0.2">
      <c r="B804" s="5"/>
      <c r="C804" s="5"/>
    </row>
    <row r="805" spans="2:3" x14ac:dyDescent="0.2">
      <c r="B805" s="5"/>
      <c r="C805" s="5"/>
    </row>
    <row r="806" spans="2:3" x14ac:dyDescent="0.2">
      <c r="B806" s="5"/>
      <c r="C806" s="5"/>
    </row>
    <row r="807" spans="2:3" x14ac:dyDescent="0.2">
      <c r="B807" s="5"/>
      <c r="C807" s="5"/>
    </row>
    <row r="808" spans="2:3" x14ac:dyDescent="0.2">
      <c r="B808" s="5"/>
      <c r="C808" s="5"/>
    </row>
    <row r="809" spans="2:3" x14ac:dyDescent="0.2">
      <c r="B809" s="5"/>
      <c r="C809" s="5"/>
    </row>
    <row r="810" spans="2:3" x14ac:dyDescent="0.2">
      <c r="B810" s="5"/>
      <c r="C810" s="5"/>
    </row>
    <row r="811" spans="2:3" x14ac:dyDescent="0.2">
      <c r="B811" s="5"/>
      <c r="C811" s="5"/>
    </row>
    <row r="812" spans="2:3" x14ac:dyDescent="0.2">
      <c r="B812" s="5"/>
      <c r="C812" s="5"/>
    </row>
    <row r="813" spans="2:3" x14ac:dyDescent="0.2">
      <c r="B813" s="5"/>
      <c r="C813" s="5"/>
    </row>
    <row r="814" spans="2:3" x14ac:dyDescent="0.2">
      <c r="B814" s="5"/>
      <c r="C814" s="5"/>
    </row>
    <row r="815" spans="2:3" x14ac:dyDescent="0.2">
      <c r="B815" s="5"/>
      <c r="C815" s="5"/>
    </row>
    <row r="816" spans="2:3" x14ac:dyDescent="0.2">
      <c r="B816" s="5"/>
      <c r="C816" s="5"/>
    </row>
    <row r="817" spans="2:3" x14ac:dyDescent="0.2">
      <c r="B817" s="5"/>
      <c r="C817" s="5"/>
    </row>
    <row r="818" spans="2:3" x14ac:dyDescent="0.2">
      <c r="B818" s="5"/>
      <c r="C818" s="5"/>
    </row>
    <row r="819" spans="2:3" x14ac:dyDescent="0.2">
      <c r="B819" s="5"/>
      <c r="C819" s="5"/>
    </row>
    <row r="820" spans="2:3" x14ac:dyDescent="0.2">
      <c r="B820" s="5"/>
      <c r="C820" s="5"/>
    </row>
    <row r="821" spans="2:3" x14ac:dyDescent="0.2">
      <c r="B821" s="5"/>
      <c r="C821" s="5"/>
    </row>
    <row r="822" spans="2:3" x14ac:dyDescent="0.2">
      <c r="B822" s="5"/>
      <c r="C822" s="5"/>
    </row>
    <row r="823" spans="2:3" x14ac:dyDescent="0.2">
      <c r="B823" s="5"/>
      <c r="C823" s="5"/>
    </row>
    <row r="824" spans="2:3" x14ac:dyDescent="0.2">
      <c r="B824" s="5"/>
      <c r="C824" s="5"/>
    </row>
    <row r="825" spans="2:3" x14ac:dyDescent="0.2">
      <c r="B825" s="5"/>
      <c r="C825" s="5"/>
    </row>
    <row r="826" spans="2:3" x14ac:dyDescent="0.2">
      <c r="B826" s="5"/>
      <c r="C826" s="5"/>
    </row>
    <row r="827" spans="2:3" x14ac:dyDescent="0.2">
      <c r="B827" s="5"/>
      <c r="C827" s="5"/>
    </row>
    <row r="828" spans="2:3" x14ac:dyDescent="0.2">
      <c r="B828" s="5"/>
      <c r="C828" s="5"/>
    </row>
    <row r="829" spans="2:3" x14ac:dyDescent="0.2">
      <c r="B829" s="5"/>
      <c r="C829" s="5"/>
    </row>
    <row r="830" spans="2:3" x14ac:dyDescent="0.2">
      <c r="B830" s="5"/>
      <c r="C830" s="5"/>
    </row>
    <row r="831" spans="2:3" x14ac:dyDescent="0.2">
      <c r="B831" s="5"/>
      <c r="C831" s="5"/>
    </row>
    <row r="832" spans="2:3" x14ac:dyDescent="0.2">
      <c r="B832" s="5"/>
      <c r="C832" s="5"/>
    </row>
    <row r="833" spans="2:3" x14ac:dyDescent="0.2">
      <c r="B833" s="5"/>
      <c r="C833" s="5"/>
    </row>
    <row r="834" spans="2:3" x14ac:dyDescent="0.2">
      <c r="B834" s="5"/>
      <c r="C834" s="5"/>
    </row>
    <row r="835" spans="2:3" x14ac:dyDescent="0.2">
      <c r="B835" s="5"/>
      <c r="C835" s="5"/>
    </row>
    <row r="836" spans="2:3" x14ac:dyDescent="0.2">
      <c r="B836" s="5"/>
      <c r="C836" s="5"/>
    </row>
    <row r="837" spans="2:3" x14ac:dyDescent="0.2">
      <c r="B837" s="5"/>
      <c r="C837" s="5"/>
    </row>
    <row r="838" spans="2:3" x14ac:dyDescent="0.2">
      <c r="B838" s="5"/>
      <c r="C838" s="5"/>
    </row>
    <row r="839" spans="2:3" x14ac:dyDescent="0.2">
      <c r="B839" s="5"/>
      <c r="C839" s="5"/>
    </row>
    <row r="840" spans="2:3" x14ac:dyDescent="0.2">
      <c r="B840" s="5"/>
      <c r="C840" s="5"/>
    </row>
    <row r="841" spans="2:3" x14ac:dyDescent="0.2">
      <c r="B841" s="5"/>
      <c r="C841" s="5"/>
    </row>
    <row r="842" spans="2:3" x14ac:dyDescent="0.2">
      <c r="B842" s="5"/>
      <c r="C842" s="5"/>
    </row>
    <row r="843" spans="2:3" x14ac:dyDescent="0.2">
      <c r="B843" s="5"/>
      <c r="C843" s="5"/>
    </row>
    <row r="844" spans="2:3" x14ac:dyDescent="0.2">
      <c r="B844" s="5"/>
      <c r="C844" s="5"/>
    </row>
    <row r="845" spans="2:3" x14ac:dyDescent="0.2">
      <c r="B845" s="5"/>
      <c r="C845" s="5"/>
    </row>
    <row r="846" spans="2:3" x14ac:dyDescent="0.2">
      <c r="B846" s="5"/>
      <c r="C846" s="5"/>
    </row>
    <row r="847" spans="2:3" x14ac:dyDescent="0.2">
      <c r="B847" s="5"/>
      <c r="C847" s="5"/>
    </row>
    <row r="848" spans="2:3" x14ac:dyDescent="0.2">
      <c r="B848" s="5"/>
      <c r="C848" s="5"/>
    </row>
    <row r="849" spans="2:3" x14ac:dyDescent="0.2">
      <c r="B849" s="5"/>
      <c r="C849" s="5"/>
    </row>
    <row r="850" spans="2:3" x14ac:dyDescent="0.2">
      <c r="B850" s="5"/>
      <c r="C850" s="5"/>
    </row>
    <row r="851" spans="2:3" x14ac:dyDescent="0.2">
      <c r="B851" s="5"/>
      <c r="C851" s="5"/>
    </row>
    <row r="852" spans="2:3" x14ac:dyDescent="0.2">
      <c r="B852" s="5"/>
      <c r="C852" s="5"/>
    </row>
    <row r="853" spans="2:3" x14ac:dyDescent="0.2">
      <c r="B853" s="5"/>
      <c r="C853" s="5"/>
    </row>
    <row r="854" spans="2:3" x14ac:dyDescent="0.2">
      <c r="B854" s="5"/>
      <c r="C854" s="5"/>
    </row>
    <row r="855" spans="2:3" x14ac:dyDescent="0.2">
      <c r="B855" s="5"/>
      <c r="C855" s="5"/>
    </row>
    <row r="856" spans="2:3" x14ac:dyDescent="0.2">
      <c r="B856" s="5"/>
      <c r="C856" s="5"/>
    </row>
    <row r="857" spans="2:3" x14ac:dyDescent="0.2">
      <c r="B857" s="5"/>
      <c r="C857" s="5"/>
    </row>
    <row r="858" spans="2:3" x14ac:dyDescent="0.2">
      <c r="B858" s="5"/>
      <c r="C858" s="5"/>
    </row>
    <row r="859" spans="2:3" x14ac:dyDescent="0.2">
      <c r="B859" s="5"/>
      <c r="C859" s="5"/>
    </row>
    <row r="860" spans="2:3" x14ac:dyDescent="0.2">
      <c r="B860" s="5"/>
      <c r="C860" s="5"/>
    </row>
    <row r="861" spans="2:3" x14ac:dyDescent="0.2">
      <c r="B861" s="5"/>
      <c r="C861" s="5"/>
    </row>
    <row r="862" spans="2:3" x14ac:dyDescent="0.2">
      <c r="B862" s="5"/>
      <c r="C862" s="5"/>
    </row>
    <row r="863" spans="2:3" x14ac:dyDescent="0.2">
      <c r="B863" s="5"/>
      <c r="C863" s="5"/>
    </row>
    <row r="864" spans="2:3" x14ac:dyDescent="0.2">
      <c r="B864" s="5"/>
      <c r="C864" s="5"/>
    </row>
    <row r="865" spans="2:3" x14ac:dyDescent="0.2">
      <c r="B865" s="5"/>
      <c r="C865" s="5"/>
    </row>
    <row r="866" spans="2:3" x14ac:dyDescent="0.2">
      <c r="B866" s="5"/>
      <c r="C866" s="5"/>
    </row>
    <row r="867" spans="2:3" x14ac:dyDescent="0.2">
      <c r="B867" s="5"/>
      <c r="C867" s="5"/>
    </row>
    <row r="868" spans="2:3" x14ac:dyDescent="0.2">
      <c r="B868" s="5"/>
      <c r="C868" s="5"/>
    </row>
    <row r="869" spans="2:3" x14ac:dyDescent="0.2">
      <c r="B869" s="5"/>
      <c r="C869" s="5"/>
    </row>
    <row r="870" spans="2:3" x14ac:dyDescent="0.2">
      <c r="B870" s="5"/>
      <c r="C870" s="5"/>
    </row>
    <row r="871" spans="2:3" x14ac:dyDescent="0.2">
      <c r="B871" s="5"/>
      <c r="C871" s="5"/>
    </row>
    <row r="872" spans="2:3" x14ac:dyDescent="0.2">
      <c r="B872" s="5"/>
      <c r="C872" s="5"/>
    </row>
    <row r="873" spans="2:3" x14ac:dyDescent="0.2">
      <c r="B873" s="5"/>
      <c r="C873" s="5"/>
    </row>
    <row r="874" spans="2:3" x14ac:dyDescent="0.2">
      <c r="B874" s="5"/>
      <c r="C874" s="5"/>
    </row>
    <row r="875" spans="2:3" x14ac:dyDescent="0.2">
      <c r="B875" s="5"/>
      <c r="C875" s="5"/>
    </row>
    <row r="876" spans="2:3" x14ac:dyDescent="0.2">
      <c r="B876" s="5"/>
      <c r="C876" s="5"/>
    </row>
    <row r="877" spans="2:3" x14ac:dyDescent="0.2">
      <c r="B877" s="5"/>
      <c r="C877" s="5"/>
    </row>
    <row r="878" spans="2:3" x14ac:dyDescent="0.2">
      <c r="B878" s="5"/>
      <c r="C878" s="5"/>
    </row>
    <row r="879" spans="2:3" x14ac:dyDescent="0.2">
      <c r="B879" s="5"/>
      <c r="C879" s="5"/>
    </row>
    <row r="880" spans="2:3" x14ac:dyDescent="0.2">
      <c r="B880" s="5"/>
      <c r="C880" s="5"/>
    </row>
    <row r="881" spans="2:3" x14ac:dyDescent="0.2">
      <c r="B881" s="5"/>
      <c r="C881" s="5"/>
    </row>
    <row r="882" spans="2:3" x14ac:dyDescent="0.2">
      <c r="B882" s="5"/>
      <c r="C882" s="5"/>
    </row>
    <row r="883" spans="2:3" x14ac:dyDescent="0.2">
      <c r="B883" s="5"/>
      <c r="C883" s="5"/>
    </row>
    <row r="884" spans="2:3" x14ac:dyDescent="0.2">
      <c r="B884" s="5"/>
      <c r="C884" s="5"/>
    </row>
    <row r="885" spans="2:3" x14ac:dyDescent="0.2">
      <c r="B885" s="5"/>
      <c r="C885" s="5"/>
    </row>
    <row r="886" spans="2:3" x14ac:dyDescent="0.2">
      <c r="B886" s="5"/>
      <c r="C886" s="5"/>
    </row>
    <row r="887" spans="2:3" x14ac:dyDescent="0.2">
      <c r="B887" s="5"/>
      <c r="C887" s="5"/>
    </row>
    <row r="888" spans="2:3" x14ac:dyDescent="0.2">
      <c r="B888" s="5"/>
      <c r="C888" s="5"/>
    </row>
    <row r="889" spans="2:3" x14ac:dyDescent="0.2">
      <c r="B889" s="5"/>
      <c r="C889" s="5"/>
    </row>
    <row r="890" spans="2:3" x14ac:dyDescent="0.2">
      <c r="B890" s="5"/>
      <c r="C890" s="5"/>
    </row>
    <row r="891" spans="2:3" x14ac:dyDescent="0.2">
      <c r="B891" s="5"/>
      <c r="C891" s="5"/>
    </row>
    <row r="892" spans="2:3" x14ac:dyDescent="0.2">
      <c r="B892" s="5"/>
      <c r="C892" s="5"/>
    </row>
    <row r="893" spans="2:3" x14ac:dyDescent="0.2">
      <c r="B893" s="5"/>
      <c r="C893" s="5"/>
    </row>
    <row r="894" spans="2:3" x14ac:dyDescent="0.2">
      <c r="B894" s="5"/>
      <c r="C894" s="5"/>
    </row>
    <row r="895" spans="2:3" x14ac:dyDescent="0.2">
      <c r="B895" s="5"/>
      <c r="C895" s="5"/>
    </row>
    <row r="896" spans="2:3" x14ac:dyDescent="0.2">
      <c r="B896" s="5"/>
      <c r="C896" s="5"/>
    </row>
    <row r="897" spans="2:3" x14ac:dyDescent="0.2">
      <c r="B897" s="5"/>
      <c r="C897" s="5"/>
    </row>
    <row r="898" spans="2:3" x14ac:dyDescent="0.2">
      <c r="B898" s="5"/>
      <c r="C898" s="5"/>
    </row>
    <row r="899" spans="2:3" x14ac:dyDescent="0.2">
      <c r="B899" s="5"/>
      <c r="C899" s="5"/>
    </row>
    <row r="900" spans="2:3" x14ac:dyDescent="0.2">
      <c r="B900" s="5"/>
      <c r="C900" s="5"/>
    </row>
    <row r="901" spans="2:3" x14ac:dyDescent="0.2">
      <c r="B901" s="5"/>
      <c r="C901" s="5"/>
    </row>
    <row r="902" spans="2:3" x14ac:dyDescent="0.2">
      <c r="B902" s="5"/>
      <c r="C902" s="5"/>
    </row>
    <row r="903" spans="2:3" x14ac:dyDescent="0.2">
      <c r="B903" s="5"/>
      <c r="C903" s="5"/>
    </row>
    <row r="904" spans="2:3" x14ac:dyDescent="0.2">
      <c r="B904" s="5"/>
      <c r="C904" s="5"/>
    </row>
    <row r="905" spans="2:3" x14ac:dyDescent="0.2">
      <c r="B905" s="5"/>
      <c r="C905" s="5"/>
    </row>
    <row r="906" spans="2:3" x14ac:dyDescent="0.2">
      <c r="B906" s="5"/>
      <c r="C906" s="5"/>
    </row>
    <row r="907" spans="2:3" x14ac:dyDescent="0.2">
      <c r="B907" s="5"/>
      <c r="C907" s="5"/>
    </row>
    <row r="908" spans="2:3" x14ac:dyDescent="0.2">
      <c r="B908" s="5"/>
      <c r="C908" s="5"/>
    </row>
    <row r="909" spans="2:3" x14ac:dyDescent="0.2">
      <c r="B909" s="5"/>
      <c r="C909" s="5"/>
    </row>
    <row r="910" spans="2:3" x14ac:dyDescent="0.2">
      <c r="B910" s="5"/>
      <c r="C910" s="5"/>
    </row>
    <row r="911" spans="2:3" x14ac:dyDescent="0.2">
      <c r="B911" s="5"/>
      <c r="C911" s="5"/>
    </row>
    <row r="912" spans="2:3" x14ac:dyDescent="0.2">
      <c r="B912" s="5"/>
      <c r="C912" s="5"/>
    </row>
    <row r="913" spans="2:3" x14ac:dyDescent="0.2">
      <c r="B913" s="5"/>
      <c r="C913" s="5"/>
    </row>
    <row r="914" spans="2:3" x14ac:dyDescent="0.2">
      <c r="B914" s="5"/>
      <c r="C914" s="5"/>
    </row>
    <row r="915" spans="2:3" x14ac:dyDescent="0.2">
      <c r="B915" s="5"/>
      <c r="C915" s="5"/>
    </row>
    <row r="916" spans="2:3" x14ac:dyDescent="0.2">
      <c r="B916" s="5"/>
      <c r="C916" s="5"/>
    </row>
    <row r="917" spans="2:3" x14ac:dyDescent="0.2">
      <c r="B917" s="5"/>
      <c r="C917" s="5"/>
    </row>
    <row r="918" spans="2:3" x14ac:dyDescent="0.2">
      <c r="B918" s="5"/>
      <c r="C918" s="5"/>
    </row>
    <row r="919" spans="2:3" x14ac:dyDescent="0.2">
      <c r="B919" s="5"/>
      <c r="C919" s="5"/>
    </row>
    <row r="920" spans="2:3" x14ac:dyDescent="0.2">
      <c r="B920" s="5"/>
      <c r="C920" s="5"/>
    </row>
    <row r="921" spans="2:3" x14ac:dyDescent="0.2">
      <c r="B921" s="5"/>
      <c r="C921" s="5"/>
    </row>
    <row r="922" spans="2:3" x14ac:dyDescent="0.2">
      <c r="B922" s="5"/>
      <c r="C922" s="5"/>
    </row>
    <row r="923" spans="2:3" x14ac:dyDescent="0.2">
      <c r="B923" s="5"/>
      <c r="C923" s="5"/>
    </row>
    <row r="924" spans="2:3" x14ac:dyDescent="0.2">
      <c r="B924" s="5"/>
      <c r="C924" s="5"/>
    </row>
    <row r="925" spans="2:3" x14ac:dyDescent="0.2">
      <c r="B925" s="5"/>
      <c r="C925" s="5"/>
    </row>
    <row r="926" spans="2:3" x14ac:dyDescent="0.2">
      <c r="B926" s="5"/>
      <c r="C926" s="5"/>
    </row>
    <row r="927" spans="2:3" x14ac:dyDescent="0.2">
      <c r="B927" s="5"/>
      <c r="C927" s="5"/>
    </row>
    <row r="928" spans="2:3" x14ac:dyDescent="0.2">
      <c r="B928" s="5"/>
      <c r="C928" s="5"/>
    </row>
    <row r="929" spans="2:3" x14ac:dyDescent="0.2">
      <c r="B929" s="5"/>
      <c r="C929" s="5"/>
    </row>
    <row r="930" spans="2:3" x14ac:dyDescent="0.2">
      <c r="B930" s="5"/>
      <c r="C930" s="5"/>
    </row>
    <row r="931" spans="2:3" x14ac:dyDescent="0.2">
      <c r="B931" s="5"/>
      <c r="C931" s="5"/>
    </row>
    <row r="932" spans="2:3" x14ac:dyDescent="0.2">
      <c r="B932" s="5"/>
      <c r="C932" s="5"/>
    </row>
    <row r="933" spans="2:3" x14ac:dyDescent="0.2">
      <c r="B933" s="5"/>
      <c r="C933" s="5"/>
    </row>
    <row r="934" spans="2:3" x14ac:dyDescent="0.2">
      <c r="B934" s="5"/>
      <c r="C934" s="5"/>
    </row>
    <row r="935" spans="2:3" x14ac:dyDescent="0.2">
      <c r="B935" s="5"/>
      <c r="C935" s="5"/>
    </row>
    <row r="936" spans="2:3" x14ac:dyDescent="0.2">
      <c r="B936" s="5"/>
      <c r="C936" s="5"/>
    </row>
    <row r="937" spans="2:3" x14ac:dyDescent="0.2">
      <c r="B937" s="5"/>
      <c r="C937" s="5"/>
    </row>
    <row r="938" spans="2:3" x14ac:dyDescent="0.2">
      <c r="B938" s="5"/>
      <c r="C938" s="5"/>
    </row>
    <row r="939" spans="2:3" x14ac:dyDescent="0.2">
      <c r="B939" s="5"/>
      <c r="C939" s="5"/>
    </row>
    <row r="940" spans="2:3" x14ac:dyDescent="0.2">
      <c r="B940" s="5"/>
      <c r="C940" s="5"/>
    </row>
    <row r="941" spans="2:3" x14ac:dyDescent="0.2">
      <c r="B941" s="5"/>
      <c r="C941" s="5"/>
    </row>
    <row r="942" spans="2:3" x14ac:dyDescent="0.2">
      <c r="B942" s="5"/>
      <c r="C942" s="5"/>
    </row>
    <row r="943" spans="2:3" x14ac:dyDescent="0.2">
      <c r="B943" s="5"/>
      <c r="C943" s="5"/>
    </row>
    <row r="944" spans="2:3" x14ac:dyDescent="0.2">
      <c r="B944" s="5"/>
      <c r="C944" s="5"/>
    </row>
    <row r="945" spans="2:3" x14ac:dyDescent="0.2">
      <c r="B945" s="5"/>
      <c r="C945" s="5"/>
    </row>
    <row r="946" spans="2:3" x14ac:dyDescent="0.2">
      <c r="B946" s="5"/>
      <c r="C946" s="5"/>
    </row>
    <row r="947" spans="2:3" x14ac:dyDescent="0.2">
      <c r="B947" s="5"/>
      <c r="C947" s="5"/>
    </row>
    <row r="948" spans="2:3" x14ac:dyDescent="0.2">
      <c r="B948" s="5"/>
      <c r="C948" s="5"/>
    </row>
    <row r="949" spans="2:3" x14ac:dyDescent="0.2">
      <c r="B949" s="5"/>
      <c r="C949" s="5"/>
    </row>
    <row r="950" spans="2:3" x14ac:dyDescent="0.2">
      <c r="B950" s="5"/>
      <c r="C950" s="5"/>
    </row>
    <row r="951" spans="2:3" x14ac:dyDescent="0.2">
      <c r="B951" s="5"/>
      <c r="C951" s="5"/>
    </row>
    <row r="952" spans="2:3" x14ac:dyDescent="0.2">
      <c r="B952" s="5"/>
      <c r="C952" s="5"/>
    </row>
    <row r="953" spans="2:3" x14ac:dyDescent="0.2">
      <c r="B953" s="5"/>
      <c r="C953" s="5"/>
    </row>
    <row r="954" spans="2:3" x14ac:dyDescent="0.2">
      <c r="B954" s="5"/>
      <c r="C954" s="5"/>
    </row>
    <row r="955" spans="2:3" x14ac:dyDescent="0.2">
      <c r="B955" s="5"/>
      <c r="C955" s="5"/>
    </row>
    <row r="956" spans="2:3" x14ac:dyDescent="0.2">
      <c r="B956" s="5"/>
      <c r="C956" s="5"/>
    </row>
    <row r="957" spans="2:3" x14ac:dyDescent="0.2">
      <c r="B957" s="5"/>
      <c r="C957" s="5"/>
    </row>
    <row r="958" spans="2:3" x14ac:dyDescent="0.2">
      <c r="B958" s="5"/>
      <c r="C958" s="5"/>
    </row>
    <row r="959" spans="2:3" x14ac:dyDescent="0.2">
      <c r="B959" s="5"/>
      <c r="C959" s="5"/>
    </row>
    <row r="960" spans="2:3" x14ac:dyDescent="0.2">
      <c r="B960" s="5"/>
      <c r="C960" s="5"/>
    </row>
    <row r="961" spans="2:3" x14ac:dyDescent="0.2">
      <c r="B961" s="5"/>
      <c r="C961" s="5"/>
    </row>
    <row r="962" spans="2:3" x14ac:dyDescent="0.2">
      <c r="B962" s="5"/>
      <c r="C962" s="5"/>
    </row>
    <row r="963" spans="2:3" x14ac:dyDescent="0.2">
      <c r="B963" s="5"/>
      <c r="C963" s="5"/>
    </row>
    <row r="964" spans="2:3" x14ac:dyDescent="0.2">
      <c r="B964" s="5"/>
      <c r="C964" s="5"/>
    </row>
    <row r="965" spans="2:3" x14ac:dyDescent="0.2">
      <c r="B965" s="5"/>
      <c r="C965" s="5"/>
    </row>
    <row r="966" spans="2:3" x14ac:dyDescent="0.2">
      <c r="B966" s="5"/>
      <c r="C966" s="5"/>
    </row>
    <row r="967" spans="2:3" x14ac:dyDescent="0.2">
      <c r="B967" s="5"/>
      <c r="C967" s="5"/>
    </row>
    <row r="968" spans="2:3" x14ac:dyDescent="0.2">
      <c r="B968" s="5"/>
      <c r="C968" s="5"/>
    </row>
    <row r="969" spans="2:3" x14ac:dyDescent="0.2">
      <c r="B969" s="5"/>
      <c r="C969" s="5"/>
    </row>
    <row r="970" spans="2:3" x14ac:dyDescent="0.2">
      <c r="B970" s="5"/>
      <c r="C970" s="5"/>
    </row>
    <row r="971" spans="2:3" x14ac:dyDescent="0.2">
      <c r="B971" s="5"/>
      <c r="C971" s="5"/>
    </row>
    <row r="972" spans="2:3" x14ac:dyDescent="0.2">
      <c r="B972" s="5"/>
      <c r="C972" s="5"/>
    </row>
    <row r="973" spans="2:3" x14ac:dyDescent="0.2">
      <c r="B973" s="5"/>
      <c r="C973" s="5"/>
    </row>
    <row r="974" spans="2:3" x14ac:dyDescent="0.2">
      <c r="B974" s="5"/>
      <c r="C974" s="5"/>
    </row>
    <row r="975" spans="2:3" x14ac:dyDescent="0.2">
      <c r="B975" s="5"/>
      <c r="C975" s="5"/>
    </row>
    <row r="976" spans="2:3" x14ac:dyDescent="0.2">
      <c r="B976" s="5"/>
      <c r="C976" s="5"/>
    </row>
    <row r="977" spans="2:3" x14ac:dyDescent="0.2">
      <c r="B977" s="5"/>
      <c r="C977" s="5"/>
    </row>
    <row r="978" spans="2:3" x14ac:dyDescent="0.2">
      <c r="B978" s="5"/>
      <c r="C978" s="5"/>
    </row>
    <row r="979" spans="2:3" x14ac:dyDescent="0.2">
      <c r="B979" s="5"/>
      <c r="C979" s="5"/>
    </row>
    <row r="980" spans="2:3" x14ac:dyDescent="0.2">
      <c r="B980" s="5"/>
      <c r="C980" s="5"/>
    </row>
    <row r="981" spans="2:3" x14ac:dyDescent="0.2">
      <c r="B981" s="5"/>
      <c r="C981" s="5"/>
    </row>
    <row r="982" spans="2:3" x14ac:dyDescent="0.2">
      <c r="B982" s="5"/>
      <c r="C982" s="5"/>
    </row>
    <row r="983" spans="2:3" x14ac:dyDescent="0.2">
      <c r="B983" s="5"/>
      <c r="C983" s="5"/>
    </row>
    <row r="984" spans="2:3" x14ac:dyDescent="0.2">
      <c r="B984" s="5"/>
      <c r="C984" s="5"/>
    </row>
    <row r="985" spans="2:3" x14ac:dyDescent="0.2">
      <c r="B985" s="5"/>
      <c r="C985" s="5"/>
    </row>
    <row r="986" spans="2:3" x14ac:dyDescent="0.2">
      <c r="B986" s="5"/>
      <c r="C986" s="5"/>
    </row>
    <row r="987" spans="2:3" x14ac:dyDescent="0.2">
      <c r="B987" s="5"/>
      <c r="C987" s="5"/>
    </row>
    <row r="988" spans="2:3" x14ac:dyDescent="0.2">
      <c r="B988" s="5"/>
      <c r="C988" s="5"/>
    </row>
    <row r="989" spans="2:3" x14ac:dyDescent="0.2">
      <c r="B989" s="5"/>
      <c r="C989" s="5"/>
    </row>
    <row r="990" spans="2:3" x14ac:dyDescent="0.2">
      <c r="B990" s="5"/>
      <c r="C990" s="5"/>
    </row>
    <row r="991" spans="2:3" x14ac:dyDescent="0.2">
      <c r="B991" s="5"/>
      <c r="C991" s="5"/>
    </row>
    <row r="992" spans="2:3" x14ac:dyDescent="0.2">
      <c r="B992" s="5"/>
      <c r="C992" s="5"/>
    </row>
    <row r="993" spans="2:3" x14ac:dyDescent="0.2">
      <c r="B993" s="5"/>
      <c r="C993" s="5"/>
    </row>
    <row r="994" spans="2:3" x14ac:dyDescent="0.2">
      <c r="B994" s="5"/>
      <c r="C994" s="5"/>
    </row>
    <row r="995" spans="2:3" x14ac:dyDescent="0.2">
      <c r="B995" s="5"/>
      <c r="C995" s="5"/>
    </row>
    <row r="996" spans="2:3" x14ac:dyDescent="0.2">
      <c r="B996" s="5"/>
      <c r="C996" s="5"/>
    </row>
    <row r="997" spans="2:3" x14ac:dyDescent="0.2">
      <c r="B997" s="5"/>
      <c r="C997" s="5"/>
    </row>
    <row r="998" spans="2:3" x14ac:dyDescent="0.2">
      <c r="B998" s="5"/>
      <c r="C998" s="5"/>
    </row>
    <row r="999" spans="2:3" x14ac:dyDescent="0.2">
      <c r="B999" s="5"/>
      <c r="C999" s="5"/>
    </row>
    <row r="1000" spans="2:3" x14ac:dyDescent="0.2">
      <c r="B1000" s="5"/>
      <c r="C1000" s="5"/>
    </row>
    <row r="1001" spans="2:3" x14ac:dyDescent="0.2">
      <c r="B1001" s="5"/>
      <c r="C1001" s="5"/>
    </row>
    <row r="1002" spans="2:3" x14ac:dyDescent="0.2">
      <c r="B1002" s="5"/>
      <c r="C1002" s="5"/>
    </row>
    <row r="1003" spans="2:3" x14ac:dyDescent="0.2">
      <c r="B1003" s="5"/>
      <c r="C1003" s="5"/>
    </row>
    <row r="1004" spans="2:3" x14ac:dyDescent="0.2">
      <c r="B1004" s="5"/>
      <c r="C1004" s="5"/>
    </row>
    <row r="1005" spans="2:3" x14ac:dyDescent="0.2">
      <c r="B1005" s="5"/>
      <c r="C1005" s="5"/>
    </row>
    <row r="1006" spans="2:3" x14ac:dyDescent="0.2">
      <c r="B1006" s="5"/>
      <c r="C1006" s="5"/>
    </row>
    <row r="1007" spans="2:3" x14ac:dyDescent="0.2">
      <c r="B1007" s="5"/>
      <c r="C1007" s="5"/>
    </row>
    <row r="1008" spans="2:3" x14ac:dyDescent="0.2">
      <c r="B1008" s="5"/>
      <c r="C1008" s="5"/>
    </row>
    <row r="1009" spans="2:3" x14ac:dyDescent="0.2">
      <c r="B1009" s="5"/>
      <c r="C1009" s="5"/>
    </row>
    <row r="1010" spans="2:3" x14ac:dyDescent="0.2">
      <c r="B1010" s="5"/>
      <c r="C1010" s="5"/>
    </row>
    <row r="1011" spans="2:3" x14ac:dyDescent="0.2">
      <c r="B1011" s="5"/>
      <c r="C1011" s="5"/>
    </row>
    <row r="1012" spans="2:3" x14ac:dyDescent="0.2">
      <c r="B1012" s="5"/>
      <c r="C1012" s="5"/>
    </row>
    <row r="1013" spans="2:3" x14ac:dyDescent="0.2">
      <c r="B1013" s="5"/>
      <c r="C1013" s="5"/>
    </row>
    <row r="1014" spans="2:3" x14ac:dyDescent="0.2">
      <c r="B1014" s="5"/>
      <c r="C1014" s="5"/>
    </row>
    <row r="1015" spans="2:3" x14ac:dyDescent="0.2">
      <c r="B1015" s="5"/>
      <c r="C1015" s="5"/>
    </row>
    <row r="1016" spans="2:3" x14ac:dyDescent="0.2">
      <c r="B1016" s="5"/>
      <c r="C1016" s="5"/>
    </row>
    <row r="1017" spans="2:3" x14ac:dyDescent="0.2">
      <c r="B1017" s="5"/>
      <c r="C1017" s="5"/>
    </row>
    <row r="1018" spans="2:3" x14ac:dyDescent="0.2">
      <c r="B1018" s="5"/>
      <c r="C1018" s="5"/>
    </row>
    <row r="1019" spans="2:3" x14ac:dyDescent="0.2">
      <c r="B1019" s="5"/>
      <c r="C1019" s="5"/>
    </row>
    <row r="1020" spans="2:3" x14ac:dyDescent="0.2">
      <c r="B1020" s="5"/>
      <c r="C1020" s="5"/>
    </row>
    <row r="1021" spans="2:3" x14ac:dyDescent="0.2">
      <c r="B1021" s="5"/>
      <c r="C1021" s="5"/>
    </row>
    <row r="1022" spans="2:3" x14ac:dyDescent="0.2">
      <c r="B1022" s="5"/>
      <c r="C1022" s="5"/>
    </row>
    <row r="1023" spans="2:3" x14ac:dyDescent="0.2">
      <c r="B1023" s="5"/>
      <c r="C1023" s="5"/>
    </row>
    <row r="1024" spans="2:3" x14ac:dyDescent="0.2">
      <c r="B1024" s="5"/>
      <c r="C1024" s="5"/>
    </row>
    <row r="1025" spans="2:3" x14ac:dyDescent="0.2">
      <c r="B1025" s="5"/>
      <c r="C1025" s="5"/>
    </row>
    <row r="1026" spans="2:3" x14ac:dyDescent="0.2">
      <c r="B1026" s="5"/>
      <c r="C1026" s="5"/>
    </row>
    <row r="1027" spans="2:3" x14ac:dyDescent="0.2">
      <c r="B1027" s="5"/>
      <c r="C1027" s="5"/>
    </row>
    <row r="1028" spans="2:3" x14ac:dyDescent="0.2">
      <c r="B1028" s="5"/>
      <c r="C1028" s="5"/>
    </row>
    <row r="1029" spans="2:3" x14ac:dyDescent="0.2">
      <c r="B1029" s="5"/>
      <c r="C1029" s="5"/>
    </row>
    <row r="1030" spans="2:3" x14ac:dyDescent="0.2">
      <c r="B1030" s="5"/>
      <c r="C1030" s="5"/>
    </row>
    <row r="1031" spans="2:3" x14ac:dyDescent="0.2">
      <c r="B1031" s="5"/>
      <c r="C1031" s="5"/>
    </row>
    <row r="1032" spans="2:3" x14ac:dyDescent="0.2">
      <c r="B1032" s="5"/>
      <c r="C1032" s="5"/>
    </row>
    <row r="1033" spans="2:3" x14ac:dyDescent="0.2">
      <c r="B1033" s="5"/>
      <c r="C1033" s="5"/>
    </row>
    <row r="1034" spans="2:3" x14ac:dyDescent="0.2">
      <c r="B1034" s="5"/>
      <c r="C1034" s="5"/>
    </row>
    <row r="1035" spans="2:3" x14ac:dyDescent="0.2">
      <c r="B1035" s="5"/>
      <c r="C1035" s="5"/>
    </row>
    <row r="1036" spans="2:3" x14ac:dyDescent="0.2">
      <c r="B1036" s="5"/>
      <c r="C1036" s="5"/>
    </row>
    <row r="1037" spans="2:3" x14ac:dyDescent="0.2">
      <c r="B1037" s="5"/>
      <c r="C1037" s="5"/>
    </row>
    <row r="1038" spans="2:3" x14ac:dyDescent="0.2">
      <c r="B1038" s="5"/>
      <c r="C1038" s="5"/>
    </row>
    <row r="1039" spans="2:3" x14ac:dyDescent="0.2">
      <c r="B1039" s="5"/>
      <c r="C1039" s="5"/>
    </row>
    <row r="1040" spans="2:3" x14ac:dyDescent="0.2">
      <c r="B1040" s="5"/>
      <c r="C1040" s="5"/>
    </row>
    <row r="1041" spans="2:3" x14ac:dyDescent="0.2">
      <c r="B1041" s="5"/>
      <c r="C1041" s="5"/>
    </row>
    <row r="1042" spans="2:3" x14ac:dyDescent="0.2">
      <c r="B1042" s="5"/>
      <c r="C1042" s="5"/>
    </row>
    <row r="1043" spans="2:3" x14ac:dyDescent="0.2">
      <c r="B1043" s="5"/>
      <c r="C1043" s="5"/>
    </row>
    <row r="1044" spans="2:3" x14ac:dyDescent="0.2">
      <c r="B1044" s="5"/>
      <c r="C1044" s="5"/>
    </row>
    <row r="1045" spans="2:3" x14ac:dyDescent="0.2">
      <c r="B1045" s="5"/>
      <c r="C1045" s="5"/>
    </row>
    <row r="1046" spans="2:3" x14ac:dyDescent="0.2">
      <c r="B1046" s="5"/>
      <c r="C1046" s="5"/>
    </row>
    <row r="1047" spans="2:3" x14ac:dyDescent="0.2">
      <c r="B1047" s="5"/>
      <c r="C1047" s="5"/>
    </row>
    <row r="1048" spans="2:3" x14ac:dyDescent="0.2">
      <c r="B1048" s="5"/>
      <c r="C1048" s="5"/>
    </row>
    <row r="1049" spans="2:3" x14ac:dyDescent="0.2">
      <c r="B1049" s="5"/>
      <c r="C1049" s="5"/>
    </row>
    <row r="1050" spans="2:3" x14ac:dyDescent="0.2">
      <c r="B1050" s="5"/>
      <c r="C1050" s="5"/>
    </row>
    <row r="1051" spans="2:3" x14ac:dyDescent="0.2">
      <c r="B1051" s="5"/>
      <c r="C1051" s="5"/>
    </row>
    <row r="1052" spans="2:3" x14ac:dyDescent="0.2">
      <c r="B1052" s="5"/>
      <c r="C1052" s="5"/>
    </row>
    <row r="1053" spans="2:3" x14ac:dyDescent="0.2">
      <c r="B1053" s="5"/>
      <c r="C1053" s="5"/>
    </row>
    <row r="1054" spans="2:3" x14ac:dyDescent="0.2">
      <c r="B1054" s="5"/>
      <c r="C1054" s="5"/>
    </row>
    <row r="1055" spans="2:3" x14ac:dyDescent="0.2">
      <c r="B1055" s="5"/>
      <c r="C1055" s="5"/>
    </row>
    <row r="1056" spans="2:3" x14ac:dyDescent="0.2">
      <c r="B1056" s="5"/>
      <c r="C1056" s="5"/>
    </row>
    <row r="1057" spans="2:3" x14ac:dyDescent="0.2">
      <c r="B1057" s="5"/>
      <c r="C1057" s="5"/>
    </row>
    <row r="1058" spans="2:3" x14ac:dyDescent="0.2">
      <c r="B1058" s="5"/>
      <c r="C1058" s="5"/>
    </row>
    <row r="1059" spans="2:3" x14ac:dyDescent="0.2">
      <c r="B1059" s="5"/>
      <c r="C1059" s="5"/>
    </row>
    <row r="1060" spans="2:3" x14ac:dyDescent="0.2">
      <c r="B1060" s="5"/>
      <c r="C1060" s="5"/>
    </row>
    <row r="1061" spans="2:3" x14ac:dyDescent="0.2">
      <c r="B1061" s="5"/>
      <c r="C1061" s="5"/>
    </row>
    <row r="1062" spans="2:3" x14ac:dyDescent="0.2">
      <c r="B1062" s="5"/>
      <c r="C1062" s="5"/>
    </row>
    <row r="1063" spans="2:3" x14ac:dyDescent="0.2">
      <c r="B1063" s="5"/>
      <c r="C1063" s="5"/>
    </row>
    <row r="1064" spans="2:3" x14ac:dyDescent="0.2">
      <c r="B1064" s="5"/>
      <c r="C1064" s="5"/>
    </row>
    <row r="1065" spans="2:3" x14ac:dyDescent="0.2">
      <c r="B1065" s="5"/>
      <c r="C1065" s="5"/>
    </row>
    <row r="1066" spans="2:3" x14ac:dyDescent="0.2">
      <c r="B1066" s="5"/>
      <c r="C1066" s="5"/>
    </row>
    <row r="1067" spans="2:3" x14ac:dyDescent="0.2">
      <c r="B1067" s="5"/>
      <c r="C1067" s="5"/>
    </row>
    <row r="1068" spans="2:3" x14ac:dyDescent="0.2">
      <c r="B1068" s="5"/>
      <c r="C1068" s="5"/>
    </row>
    <row r="1069" spans="2:3" x14ac:dyDescent="0.2">
      <c r="B1069" s="5"/>
      <c r="C1069" s="5"/>
    </row>
    <row r="1070" spans="2:3" x14ac:dyDescent="0.2">
      <c r="B1070" s="5"/>
      <c r="C1070" s="5"/>
    </row>
    <row r="1071" spans="2:3" x14ac:dyDescent="0.2">
      <c r="B1071" s="5"/>
      <c r="C1071" s="5"/>
    </row>
    <row r="1072" spans="2:3" x14ac:dyDescent="0.2">
      <c r="B1072" s="5"/>
      <c r="C1072" s="5"/>
    </row>
    <row r="1073" spans="2:3" x14ac:dyDescent="0.2">
      <c r="B1073" s="5"/>
      <c r="C1073" s="5"/>
    </row>
    <row r="1074" spans="2:3" x14ac:dyDescent="0.2">
      <c r="B1074" s="5"/>
      <c r="C1074" s="5"/>
    </row>
    <row r="1075" spans="2:3" x14ac:dyDescent="0.2">
      <c r="B1075" s="5"/>
      <c r="C1075" s="5"/>
    </row>
    <row r="1076" spans="2:3" x14ac:dyDescent="0.2">
      <c r="B1076" s="5"/>
      <c r="C1076" s="5"/>
    </row>
    <row r="1077" spans="2:3" x14ac:dyDescent="0.2">
      <c r="B1077" s="5"/>
      <c r="C1077" s="5"/>
    </row>
    <row r="1078" spans="2:3" x14ac:dyDescent="0.2">
      <c r="B1078" s="5"/>
      <c r="C1078" s="5"/>
    </row>
    <row r="1079" spans="2:3" x14ac:dyDescent="0.2">
      <c r="B1079" s="5"/>
      <c r="C1079" s="5"/>
    </row>
    <row r="1080" spans="2:3" x14ac:dyDescent="0.2">
      <c r="B1080" s="5"/>
      <c r="C1080" s="5"/>
    </row>
    <row r="1081" spans="2:3" x14ac:dyDescent="0.2">
      <c r="B1081" s="5"/>
      <c r="C1081" s="5"/>
    </row>
    <row r="1082" spans="2:3" x14ac:dyDescent="0.2">
      <c r="B1082" s="5"/>
      <c r="C1082" s="5"/>
    </row>
    <row r="1083" spans="2:3" x14ac:dyDescent="0.2">
      <c r="B1083" s="5"/>
      <c r="C1083" s="5"/>
    </row>
    <row r="1084" spans="2:3" x14ac:dyDescent="0.2">
      <c r="B1084" s="5"/>
      <c r="C1084" s="5"/>
    </row>
    <row r="1085" spans="2:3" x14ac:dyDescent="0.2">
      <c r="B1085" s="5"/>
      <c r="C1085" s="5"/>
    </row>
    <row r="1086" spans="2:3" x14ac:dyDescent="0.2">
      <c r="B1086" s="5"/>
      <c r="C1086" s="5"/>
    </row>
    <row r="1087" spans="2:3" x14ac:dyDescent="0.2">
      <c r="B1087" s="5"/>
      <c r="C1087" s="5"/>
    </row>
    <row r="1088" spans="2:3" x14ac:dyDescent="0.2">
      <c r="B1088" s="5"/>
      <c r="C1088" s="5"/>
    </row>
    <row r="1089" spans="2:3" x14ac:dyDescent="0.2">
      <c r="B1089" s="5"/>
      <c r="C1089" s="5"/>
    </row>
    <row r="1090" spans="2:3" x14ac:dyDescent="0.2">
      <c r="B1090" s="5"/>
      <c r="C1090" s="5"/>
    </row>
    <row r="1091" spans="2:3" x14ac:dyDescent="0.2">
      <c r="B1091" s="5"/>
      <c r="C1091" s="5"/>
    </row>
    <row r="1092" spans="2:3" x14ac:dyDescent="0.2">
      <c r="B1092" s="5"/>
      <c r="C1092" s="5"/>
    </row>
    <row r="1093" spans="2:3" x14ac:dyDescent="0.2">
      <c r="B1093" s="5"/>
      <c r="C1093" s="5"/>
    </row>
    <row r="1094" spans="2:3" x14ac:dyDescent="0.2">
      <c r="B1094" s="5"/>
      <c r="C1094" s="5"/>
    </row>
    <row r="1095" spans="2:3" x14ac:dyDescent="0.2">
      <c r="B1095" s="5"/>
      <c r="C1095" s="5"/>
    </row>
    <row r="1096" spans="2:3" x14ac:dyDescent="0.2">
      <c r="B1096" s="5"/>
      <c r="C1096" s="5"/>
    </row>
    <row r="1097" spans="2:3" x14ac:dyDescent="0.2">
      <c r="B1097" s="5"/>
      <c r="C1097" s="5"/>
    </row>
    <row r="1098" spans="2:3" x14ac:dyDescent="0.2">
      <c r="B1098" s="5"/>
      <c r="C1098" s="5"/>
    </row>
    <row r="1099" spans="2:3" x14ac:dyDescent="0.2">
      <c r="B1099" s="5"/>
      <c r="C1099" s="5"/>
    </row>
    <row r="1100" spans="2:3" x14ac:dyDescent="0.2">
      <c r="B1100" s="5"/>
      <c r="C1100" s="5"/>
    </row>
    <row r="1101" spans="2:3" x14ac:dyDescent="0.2">
      <c r="B1101" s="5"/>
      <c r="C1101" s="5"/>
    </row>
    <row r="1102" spans="2:3" x14ac:dyDescent="0.2">
      <c r="B1102" s="5"/>
      <c r="C1102" s="5"/>
    </row>
    <row r="1103" spans="2:3" x14ac:dyDescent="0.2">
      <c r="B1103" s="5"/>
      <c r="C1103" s="5"/>
    </row>
    <row r="1104" spans="2:3" x14ac:dyDescent="0.2">
      <c r="B1104" s="5"/>
      <c r="C1104" s="5"/>
    </row>
    <row r="1105" spans="2:3" x14ac:dyDescent="0.2">
      <c r="B1105" s="5"/>
      <c r="C1105" s="5"/>
    </row>
    <row r="1106" spans="2:3" x14ac:dyDescent="0.2">
      <c r="B1106" s="5"/>
      <c r="C1106" s="5"/>
    </row>
    <row r="1107" spans="2:3" x14ac:dyDescent="0.2">
      <c r="B1107" s="5"/>
      <c r="C1107" s="5"/>
    </row>
    <row r="1108" spans="2:3" x14ac:dyDescent="0.2">
      <c r="B1108" s="5"/>
      <c r="C1108" s="5"/>
    </row>
    <row r="1109" spans="2:3" x14ac:dyDescent="0.2">
      <c r="B1109" s="5"/>
      <c r="C1109" s="5"/>
    </row>
    <row r="1110" spans="2:3" x14ac:dyDescent="0.2">
      <c r="B1110" s="5"/>
      <c r="C1110" s="5"/>
    </row>
    <row r="1111" spans="2:3" x14ac:dyDescent="0.2">
      <c r="B1111" s="5"/>
      <c r="C1111" s="5"/>
    </row>
    <row r="1112" spans="2:3" x14ac:dyDescent="0.2">
      <c r="B1112" s="5"/>
      <c r="C1112" s="5"/>
    </row>
    <row r="1113" spans="2:3" x14ac:dyDescent="0.2">
      <c r="B1113" s="5"/>
      <c r="C1113" s="5"/>
    </row>
    <row r="1114" spans="2:3" x14ac:dyDescent="0.2">
      <c r="B1114" s="5"/>
      <c r="C1114" s="5"/>
    </row>
    <row r="1115" spans="2:3" x14ac:dyDescent="0.2">
      <c r="B1115" s="5"/>
      <c r="C1115" s="5"/>
    </row>
    <row r="1116" spans="2:3" x14ac:dyDescent="0.2">
      <c r="B1116" s="5"/>
      <c r="C1116" s="5"/>
    </row>
    <row r="1117" spans="2:3" x14ac:dyDescent="0.2">
      <c r="B1117" s="5"/>
      <c r="C1117" s="5"/>
    </row>
    <row r="1118" spans="2:3" x14ac:dyDescent="0.2">
      <c r="B1118" s="5"/>
      <c r="C1118" s="5"/>
    </row>
    <row r="1119" spans="2:3" x14ac:dyDescent="0.2">
      <c r="B1119" s="5"/>
      <c r="C1119" s="5"/>
    </row>
    <row r="1120" spans="2:3" x14ac:dyDescent="0.2">
      <c r="B1120" s="5"/>
      <c r="C1120" s="5"/>
    </row>
    <row r="1121" spans="2:3" x14ac:dyDescent="0.2">
      <c r="B1121" s="5"/>
      <c r="C1121" s="5"/>
    </row>
    <row r="1122" spans="2:3" x14ac:dyDescent="0.2">
      <c r="B1122" s="5"/>
      <c r="C1122" s="5"/>
    </row>
    <row r="1123" spans="2:3" x14ac:dyDescent="0.2">
      <c r="B1123" s="5"/>
      <c r="C1123" s="5"/>
    </row>
    <row r="1124" spans="2:3" x14ac:dyDescent="0.2">
      <c r="B1124" s="5"/>
      <c r="C1124" s="5"/>
    </row>
    <row r="1125" spans="2:3" x14ac:dyDescent="0.2">
      <c r="B1125" s="5"/>
      <c r="C1125" s="5"/>
    </row>
    <row r="1126" spans="2:3" x14ac:dyDescent="0.2">
      <c r="B1126" s="5"/>
      <c r="C1126" s="5"/>
    </row>
    <row r="1127" spans="2:3" x14ac:dyDescent="0.2">
      <c r="B1127" s="5"/>
      <c r="C1127" s="5"/>
    </row>
    <row r="1128" spans="2:3" x14ac:dyDescent="0.2">
      <c r="B1128" s="5"/>
      <c r="C1128" s="5"/>
    </row>
    <row r="1129" spans="2:3" x14ac:dyDescent="0.2">
      <c r="B1129" s="5"/>
      <c r="C1129" s="5"/>
    </row>
    <row r="1130" spans="2:3" x14ac:dyDescent="0.2">
      <c r="B1130" s="5"/>
      <c r="C1130" s="5"/>
    </row>
    <row r="1131" spans="2:3" x14ac:dyDescent="0.2">
      <c r="B1131" s="5"/>
      <c r="C1131" s="5"/>
    </row>
    <row r="1132" spans="2:3" x14ac:dyDescent="0.2">
      <c r="B1132" s="5"/>
      <c r="C1132" s="5"/>
    </row>
    <row r="1133" spans="2:3" x14ac:dyDescent="0.2">
      <c r="B1133" s="5"/>
      <c r="C1133" s="5"/>
    </row>
    <row r="1134" spans="2:3" x14ac:dyDescent="0.2">
      <c r="B1134" s="5"/>
      <c r="C1134" s="5"/>
    </row>
    <row r="1135" spans="2:3" x14ac:dyDescent="0.2">
      <c r="B1135" s="5"/>
      <c r="C1135" s="5"/>
    </row>
    <row r="1136" spans="2:3" x14ac:dyDescent="0.2">
      <c r="B1136" s="5"/>
      <c r="C1136" s="5"/>
    </row>
    <row r="1137" spans="2:3" x14ac:dyDescent="0.2">
      <c r="B1137" s="5"/>
      <c r="C1137" s="5"/>
    </row>
    <row r="1138" spans="2:3" x14ac:dyDescent="0.2">
      <c r="B1138" s="5"/>
      <c r="C1138" s="5"/>
    </row>
    <row r="1139" spans="2:3" x14ac:dyDescent="0.2">
      <c r="B1139" s="5"/>
      <c r="C1139" s="5"/>
    </row>
    <row r="1140" spans="2:3" x14ac:dyDescent="0.2">
      <c r="B1140" s="5"/>
      <c r="C1140" s="5"/>
    </row>
    <row r="1141" spans="2:3" x14ac:dyDescent="0.2">
      <c r="B1141" s="5"/>
      <c r="C1141" s="5"/>
    </row>
    <row r="1142" spans="2:3" x14ac:dyDescent="0.2">
      <c r="B1142" s="5"/>
      <c r="C1142" s="5"/>
    </row>
    <row r="1143" spans="2:3" x14ac:dyDescent="0.2">
      <c r="B1143" s="5"/>
      <c r="C1143" s="5"/>
    </row>
    <row r="1144" spans="2:3" x14ac:dyDescent="0.2">
      <c r="B1144" s="5"/>
      <c r="C1144" s="5"/>
    </row>
    <row r="1145" spans="2:3" x14ac:dyDescent="0.2">
      <c r="B1145" s="5"/>
      <c r="C1145" s="5"/>
    </row>
    <row r="1146" spans="2:3" x14ac:dyDescent="0.2">
      <c r="B1146" s="5"/>
      <c r="C1146" s="5"/>
    </row>
    <row r="1147" spans="2:3" x14ac:dyDescent="0.2">
      <c r="B1147" s="5"/>
      <c r="C1147" s="5"/>
    </row>
    <row r="1148" spans="2:3" x14ac:dyDescent="0.2">
      <c r="B1148" s="5"/>
      <c r="C1148" s="5"/>
    </row>
    <row r="1149" spans="2:3" x14ac:dyDescent="0.2">
      <c r="B1149" s="5"/>
      <c r="C1149" s="5"/>
    </row>
    <row r="1150" spans="2:3" x14ac:dyDescent="0.2">
      <c r="B1150" s="5"/>
      <c r="C1150" s="5"/>
    </row>
    <row r="1151" spans="2:3" x14ac:dyDescent="0.2">
      <c r="B1151" s="5"/>
      <c r="C1151" s="5"/>
    </row>
    <row r="1152" spans="2:3" x14ac:dyDescent="0.2">
      <c r="B1152" s="5"/>
      <c r="C1152" s="5"/>
    </row>
    <row r="1153" spans="2:3" x14ac:dyDescent="0.2">
      <c r="B1153" s="5"/>
      <c r="C1153" s="5"/>
    </row>
    <row r="1154" spans="2:3" x14ac:dyDescent="0.2">
      <c r="B1154" s="5"/>
      <c r="C1154" s="5"/>
    </row>
    <row r="1155" spans="2:3" x14ac:dyDescent="0.2">
      <c r="B1155" s="5"/>
      <c r="C1155" s="5"/>
    </row>
    <row r="1156" spans="2:3" x14ac:dyDescent="0.2">
      <c r="B1156" s="5"/>
      <c r="C1156" s="5"/>
    </row>
    <row r="1157" spans="2:3" x14ac:dyDescent="0.2">
      <c r="B1157" s="5"/>
      <c r="C1157" s="5"/>
    </row>
    <row r="1158" spans="2:3" x14ac:dyDescent="0.2">
      <c r="B1158" s="5"/>
      <c r="C1158" s="5"/>
    </row>
    <row r="1159" spans="2:3" x14ac:dyDescent="0.2">
      <c r="B1159" s="5"/>
      <c r="C1159" s="5"/>
    </row>
    <row r="1160" spans="2:3" x14ac:dyDescent="0.2">
      <c r="B1160" s="5"/>
      <c r="C1160" s="5"/>
    </row>
    <row r="1161" spans="2:3" x14ac:dyDescent="0.2">
      <c r="B1161" s="5"/>
      <c r="C1161" s="5"/>
    </row>
    <row r="1162" spans="2:3" x14ac:dyDescent="0.2">
      <c r="B1162" s="5"/>
      <c r="C1162" s="5"/>
    </row>
    <row r="1163" spans="2:3" x14ac:dyDescent="0.2">
      <c r="B1163" s="5"/>
      <c r="C1163" s="5"/>
    </row>
    <row r="1164" spans="2:3" x14ac:dyDescent="0.2">
      <c r="B1164" s="5"/>
      <c r="C1164" s="5"/>
    </row>
    <row r="1165" spans="2:3" x14ac:dyDescent="0.2">
      <c r="B1165" s="5"/>
      <c r="C1165" s="5"/>
    </row>
    <row r="1166" spans="2:3" x14ac:dyDescent="0.2">
      <c r="B1166" s="5"/>
      <c r="C1166" s="5"/>
    </row>
    <row r="1167" spans="2:3" x14ac:dyDescent="0.2">
      <c r="B1167" s="5"/>
      <c r="C1167" s="5"/>
    </row>
    <row r="1168" spans="2:3" x14ac:dyDescent="0.2">
      <c r="B1168" s="5"/>
      <c r="C1168" s="5"/>
    </row>
    <row r="1169" spans="2:3" x14ac:dyDescent="0.2">
      <c r="B1169" s="5"/>
      <c r="C1169" s="5"/>
    </row>
    <row r="1170" spans="2:3" x14ac:dyDescent="0.2">
      <c r="B1170" s="5"/>
      <c r="C1170" s="5"/>
    </row>
    <row r="1171" spans="2:3" x14ac:dyDescent="0.2">
      <c r="B1171" s="5"/>
      <c r="C1171" s="5"/>
    </row>
    <row r="1172" spans="2:3" x14ac:dyDescent="0.2">
      <c r="B1172" s="5"/>
      <c r="C1172" s="5"/>
    </row>
    <row r="1173" spans="2:3" x14ac:dyDescent="0.2">
      <c r="B1173" s="5"/>
      <c r="C1173" s="5"/>
    </row>
    <row r="1174" spans="2:3" x14ac:dyDescent="0.2">
      <c r="B1174" s="5"/>
      <c r="C1174" s="5"/>
    </row>
    <row r="1175" spans="2:3" x14ac:dyDescent="0.2">
      <c r="B1175" s="5"/>
      <c r="C1175" s="5"/>
    </row>
    <row r="1176" spans="2:3" x14ac:dyDescent="0.2">
      <c r="B1176" s="5"/>
      <c r="C1176" s="5"/>
    </row>
    <row r="1177" spans="2:3" x14ac:dyDescent="0.2">
      <c r="B1177" s="5"/>
      <c r="C1177" s="5"/>
    </row>
    <row r="1178" spans="2:3" x14ac:dyDescent="0.2">
      <c r="B1178" s="5"/>
      <c r="C1178" s="5"/>
    </row>
    <row r="1179" spans="2:3" x14ac:dyDescent="0.2">
      <c r="B1179" s="5"/>
      <c r="C1179" s="5"/>
    </row>
    <row r="1180" spans="2:3" x14ac:dyDescent="0.2">
      <c r="B1180" s="5"/>
      <c r="C1180" s="5"/>
    </row>
    <row r="1181" spans="2:3" x14ac:dyDescent="0.2">
      <c r="B1181" s="5"/>
      <c r="C1181" s="5"/>
    </row>
    <row r="1182" spans="2:3" x14ac:dyDescent="0.2">
      <c r="B1182" s="5"/>
      <c r="C1182" s="5"/>
    </row>
    <row r="1183" spans="2:3" x14ac:dyDescent="0.2">
      <c r="B1183" s="5"/>
      <c r="C1183" s="5"/>
    </row>
    <row r="1184" spans="2:3" x14ac:dyDescent="0.2">
      <c r="B1184" s="5"/>
      <c r="C1184" s="5"/>
    </row>
    <row r="1185" spans="2:3" x14ac:dyDescent="0.2">
      <c r="B1185" s="5"/>
      <c r="C1185" s="5"/>
    </row>
    <row r="1186" spans="2:3" x14ac:dyDescent="0.2">
      <c r="B1186" s="5"/>
      <c r="C1186" s="5"/>
    </row>
    <row r="1187" spans="2:3" x14ac:dyDescent="0.2">
      <c r="B1187" s="5"/>
      <c r="C1187" s="5"/>
    </row>
    <row r="1188" spans="2:3" x14ac:dyDescent="0.2">
      <c r="B1188" s="5"/>
      <c r="C1188" s="5"/>
    </row>
    <row r="1189" spans="2:3" x14ac:dyDescent="0.2">
      <c r="B1189" s="5"/>
      <c r="C1189" s="5"/>
    </row>
    <row r="1190" spans="2:3" x14ac:dyDescent="0.2">
      <c r="B1190" s="5"/>
      <c r="C1190" s="5"/>
    </row>
    <row r="1191" spans="2:3" x14ac:dyDescent="0.2">
      <c r="B1191" s="5"/>
      <c r="C1191" s="5"/>
    </row>
    <row r="1192" spans="2:3" x14ac:dyDescent="0.2">
      <c r="B1192" s="5"/>
      <c r="C1192" s="5"/>
    </row>
    <row r="1193" spans="2:3" x14ac:dyDescent="0.2">
      <c r="B1193" s="5"/>
      <c r="C1193" s="5"/>
    </row>
    <row r="1194" spans="2:3" x14ac:dyDescent="0.2">
      <c r="B1194" s="5"/>
      <c r="C1194" s="5"/>
    </row>
    <row r="1195" spans="2:3" x14ac:dyDescent="0.2">
      <c r="B1195" s="5"/>
      <c r="C1195" s="5"/>
    </row>
    <row r="1196" spans="2:3" x14ac:dyDescent="0.2">
      <c r="B1196" s="5"/>
      <c r="C1196" s="5"/>
    </row>
    <row r="1197" spans="2:3" x14ac:dyDescent="0.2">
      <c r="B1197" s="5"/>
      <c r="C1197" s="5"/>
    </row>
    <row r="1198" spans="2:3" x14ac:dyDescent="0.2">
      <c r="B1198" s="5"/>
      <c r="C1198" s="5"/>
    </row>
    <row r="1199" spans="2:3" x14ac:dyDescent="0.2">
      <c r="B1199" s="5"/>
      <c r="C1199" s="5"/>
    </row>
    <row r="1200" spans="2:3" x14ac:dyDescent="0.2">
      <c r="B1200" s="5"/>
      <c r="C1200" s="5"/>
    </row>
    <row r="1201" spans="2:3" x14ac:dyDescent="0.2">
      <c r="B1201" s="5"/>
      <c r="C1201" s="5"/>
    </row>
    <row r="1202" spans="2:3" x14ac:dyDescent="0.2">
      <c r="B1202" s="5"/>
      <c r="C1202" s="5"/>
    </row>
    <row r="1203" spans="2:3" x14ac:dyDescent="0.2">
      <c r="B1203" s="5"/>
      <c r="C1203" s="5"/>
    </row>
    <row r="1204" spans="2:3" x14ac:dyDescent="0.2">
      <c r="B1204" s="5"/>
      <c r="C1204" s="5"/>
    </row>
    <row r="1205" spans="2:3" x14ac:dyDescent="0.2">
      <c r="B1205" s="5"/>
      <c r="C1205" s="5"/>
    </row>
    <row r="1206" spans="2:3" x14ac:dyDescent="0.2">
      <c r="B1206" s="5"/>
      <c r="C1206" s="5"/>
    </row>
    <row r="1207" spans="2:3" x14ac:dyDescent="0.2">
      <c r="B1207" s="5"/>
      <c r="C1207" s="5"/>
    </row>
    <row r="1208" spans="2:3" x14ac:dyDescent="0.2">
      <c r="B1208" s="5"/>
      <c r="C1208" s="5"/>
    </row>
    <row r="1209" spans="2:3" x14ac:dyDescent="0.2">
      <c r="B1209" s="5"/>
      <c r="C1209" s="5"/>
    </row>
    <row r="1210" spans="2:3" x14ac:dyDescent="0.2">
      <c r="B1210" s="5"/>
      <c r="C1210" s="5"/>
    </row>
    <row r="1211" spans="2:3" x14ac:dyDescent="0.2">
      <c r="B1211" s="5"/>
      <c r="C1211" s="5"/>
    </row>
    <row r="1212" spans="2:3" x14ac:dyDescent="0.2">
      <c r="B1212" s="5"/>
      <c r="C1212" s="5"/>
    </row>
    <row r="1213" spans="2:3" x14ac:dyDescent="0.2">
      <c r="B1213" s="5"/>
      <c r="C1213" s="5"/>
    </row>
    <row r="1214" spans="2:3" x14ac:dyDescent="0.2">
      <c r="B1214" s="5"/>
      <c r="C1214" s="5"/>
    </row>
    <row r="1215" spans="2:3" x14ac:dyDescent="0.2">
      <c r="B1215" s="5"/>
      <c r="C1215" s="5"/>
    </row>
    <row r="1216" spans="2:3" x14ac:dyDescent="0.2">
      <c r="B1216" s="5"/>
      <c r="C1216" s="5"/>
    </row>
    <row r="1217" spans="2:3" x14ac:dyDescent="0.2">
      <c r="B1217" s="5"/>
      <c r="C1217" s="5"/>
    </row>
    <row r="1218" spans="2:3" x14ac:dyDescent="0.2">
      <c r="B1218" s="5"/>
      <c r="C1218" s="5"/>
    </row>
    <row r="1219" spans="2:3" x14ac:dyDescent="0.2">
      <c r="B1219" s="5"/>
      <c r="C1219" s="5"/>
    </row>
    <row r="1220" spans="2:3" x14ac:dyDescent="0.2">
      <c r="B1220" s="5"/>
      <c r="C1220" s="5"/>
    </row>
    <row r="1221" spans="2:3" x14ac:dyDescent="0.2">
      <c r="B1221" s="5"/>
      <c r="C1221" s="5"/>
    </row>
    <row r="1222" spans="2:3" x14ac:dyDescent="0.2">
      <c r="B1222" s="5"/>
      <c r="C1222" s="5"/>
    </row>
    <row r="1223" spans="2:3" x14ac:dyDescent="0.2">
      <c r="B1223" s="5"/>
      <c r="C1223" s="5"/>
    </row>
    <row r="1224" spans="2:3" x14ac:dyDescent="0.2">
      <c r="B1224" s="5"/>
      <c r="C1224" s="5"/>
    </row>
    <row r="1225" spans="2:3" x14ac:dyDescent="0.2">
      <c r="B1225" s="5"/>
      <c r="C1225" s="5"/>
    </row>
    <row r="1226" spans="2:3" x14ac:dyDescent="0.2">
      <c r="B1226" s="5"/>
      <c r="C1226" s="5"/>
    </row>
    <row r="1227" spans="2:3" x14ac:dyDescent="0.2">
      <c r="B1227" s="5"/>
      <c r="C1227" s="5"/>
    </row>
    <row r="1228" spans="2:3" x14ac:dyDescent="0.2">
      <c r="B1228" s="5"/>
      <c r="C1228" s="5"/>
    </row>
    <row r="1229" spans="2:3" x14ac:dyDescent="0.2">
      <c r="B1229" s="5"/>
      <c r="C1229" s="5"/>
    </row>
    <row r="1230" spans="2:3" x14ac:dyDescent="0.2">
      <c r="B1230" s="5"/>
      <c r="C1230" s="5"/>
    </row>
    <row r="1231" spans="2:3" x14ac:dyDescent="0.2">
      <c r="B1231" s="5"/>
      <c r="C1231" s="5"/>
    </row>
    <row r="1232" spans="2:3" x14ac:dyDescent="0.2">
      <c r="B1232" s="5"/>
      <c r="C1232" s="5"/>
    </row>
    <row r="1233" spans="2:3" x14ac:dyDescent="0.2">
      <c r="B1233" s="5"/>
      <c r="C1233" s="5"/>
    </row>
    <row r="1234" spans="2:3" x14ac:dyDescent="0.2">
      <c r="B1234" s="5"/>
      <c r="C1234" s="5"/>
    </row>
    <row r="1235" spans="2:3" x14ac:dyDescent="0.2">
      <c r="B1235" s="5"/>
      <c r="C1235" s="5"/>
    </row>
    <row r="1236" spans="2:3" x14ac:dyDescent="0.2">
      <c r="B1236" s="5"/>
      <c r="C1236" s="5"/>
    </row>
    <row r="1237" spans="2:3" x14ac:dyDescent="0.2">
      <c r="B1237" s="5"/>
      <c r="C1237" s="5"/>
    </row>
    <row r="1238" spans="2:3" x14ac:dyDescent="0.2">
      <c r="B1238" s="5"/>
      <c r="C1238" s="5"/>
    </row>
    <row r="1239" spans="2:3" x14ac:dyDescent="0.2">
      <c r="B1239" s="5"/>
      <c r="C1239" s="5"/>
    </row>
    <row r="1240" spans="2:3" x14ac:dyDescent="0.2">
      <c r="B1240" s="5"/>
      <c r="C1240" s="5"/>
    </row>
    <row r="1241" spans="2:3" x14ac:dyDescent="0.2">
      <c r="B1241" s="5"/>
      <c r="C1241" s="5"/>
    </row>
    <row r="1242" spans="2:3" x14ac:dyDescent="0.2">
      <c r="B1242" s="5"/>
      <c r="C1242" s="5"/>
    </row>
    <row r="1243" spans="2:3" x14ac:dyDescent="0.2">
      <c r="B1243" s="5"/>
      <c r="C1243" s="5"/>
    </row>
    <row r="1244" spans="2:3" x14ac:dyDescent="0.2">
      <c r="B1244" s="5"/>
      <c r="C1244" s="5"/>
    </row>
    <row r="1245" spans="2:3" x14ac:dyDescent="0.2">
      <c r="B1245" s="5"/>
      <c r="C1245" s="5"/>
    </row>
    <row r="1246" spans="2:3" x14ac:dyDescent="0.2">
      <c r="B1246" s="5"/>
      <c r="C1246" s="5"/>
    </row>
    <row r="1247" spans="2:3" x14ac:dyDescent="0.2">
      <c r="B1247" s="5"/>
      <c r="C1247" s="5"/>
    </row>
    <row r="1248" spans="2:3" x14ac:dyDescent="0.2">
      <c r="B1248" s="5"/>
      <c r="C1248" s="5"/>
    </row>
    <row r="1249" spans="2:3" x14ac:dyDescent="0.2">
      <c r="B1249" s="5"/>
      <c r="C1249" s="5"/>
    </row>
    <row r="1250" spans="2:3" x14ac:dyDescent="0.2">
      <c r="B1250" s="5"/>
      <c r="C1250" s="5"/>
    </row>
    <row r="1251" spans="2:3" x14ac:dyDescent="0.2">
      <c r="B1251" s="5"/>
      <c r="C1251" s="5"/>
    </row>
    <row r="1252" spans="2:3" x14ac:dyDescent="0.2">
      <c r="B1252" s="5"/>
      <c r="C1252" s="5"/>
    </row>
    <row r="1253" spans="2:3" x14ac:dyDescent="0.2">
      <c r="B1253" s="5"/>
      <c r="C1253" s="5"/>
    </row>
    <row r="1254" spans="2:3" x14ac:dyDescent="0.2">
      <c r="B1254" s="5"/>
      <c r="C1254" s="5"/>
    </row>
    <row r="1255" spans="2:3" x14ac:dyDescent="0.2">
      <c r="B1255" s="5"/>
      <c r="C1255" s="5"/>
    </row>
    <row r="1256" spans="2:3" x14ac:dyDescent="0.2">
      <c r="B1256" s="5"/>
      <c r="C1256" s="5"/>
    </row>
    <row r="1257" spans="2:3" x14ac:dyDescent="0.2">
      <c r="B1257" s="5"/>
      <c r="C1257" s="5"/>
    </row>
    <row r="1258" spans="2:3" x14ac:dyDescent="0.2">
      <c r="B1258" s="5"/>
      <c r="C1258" s="5"/>
    </row>
    <row r="1259" spans="2:3" x14ac:dyDescent="0.2">
      <c r="B1259" s="5"/>
      <c r="C1259" s="5"/>
    </row>
    <row r="1260" spans="2:3" x14ac:dyDescent="0.2">
      <c r="B1260" s="5"/>
      <c r="C1260" s="5"/>
    </row>
    <row r="1261" spans="2:3" x14ac:dyDescent="0.2">
      <c r="B1261" s="5"/>
      <c r="C1261" s="5"/>
    </row>
    <row r="1262" spans="2:3" x14ac:dyDescent="0.2">
      <c r="B1262" s="5"/>
      <c r="C1262" s="5"/>
    </row>
    <row r="1263" spans="2:3" x14ac:dyDescent="0.2">
      <c r="B1263" s="5"/>
      <c r="C1263" s="5"/>
    </row>
    <row r="1264" spans="2:3" x14ac:dyDescent="0.2">
      <c r="B1264" s="5"/>
      <c r="C1264" s="5"/>
    </row>
    <row r="1265" spans="2:3" x14ac:dyDescent="0.2">
      <c r="B1265" s="5"/>
      <c r="C1265" s="5"/>
    </row>
    <row r="1266" spans="2:3" x14ac:dyDescent="0.2">
      <c r="B1266" s="5"/>
      <c r="C1266" s="5"/>
    </row>
    <row r="1267" spans="2:3" x14ac:dyDescent="0.2">
      <c r="B1267" s="5"/>
      <c r="C1267" s="5"/>
    </row>
    <row r="1268" spans="2:3" x14ac:dyDescent="0.2">
      <c r="B1268" s="5"/>
      <c r="C1268" s="5"/>
    </row>
    <row r="1269" spans="2:3" x14ac:dyDescent="0.2">
      <c r="B1269" s="5"/>
      <c r="C1269" s="5"/>
    </row>
    <row r="1270" spans="2:3" x14ac:dyDescent="0.2">
      <c r="B1270" s="5"/>
      <c r="C1270" s="5"/>
    </row>
    <row r="1271" spans="2:3" x14ac:dyDescent="0.2">
      <c r="B1271" s="5"/>
      <c r="C1271" s="5"/>
    </row>
    <row r="1272" spans="2:3" x14ac:dyDescent="0.2">
      <c r="B1272" s="5"/>
      <c r="C1272" s="5"/>
    </row>
    <row r="1273" spans="2:3" x14ac:dyDescent="0.2">
      <c r="B1273" s="5"/>
      <c r="C1273" s="5"/>
    </row>
    <row r="1274" spans="2:3" x14ac:dyDescent="0.2">
      <c r="B1274" s="5"/>
      <c r="C1274" s="5"/>
    </row>
    <row r="1275" spans="2:3" x14ac:dyDescent="0.2">
      <c r="B1275" s="5"/>
      <c r="C1275" s="5"/>
    </row>
    <row r="1276" spans="2:3" x14ac:dyDescent="0.2">
      <c r="B1276" s="5"/>
      <c r="C1276" s="5"/>
    </row>
    <row r="1277" spans="2:3" x14ac:dyDescent="0.2">
      <c r="B1277" s="5"/>
      <c r="C1277" s="5"/>
    </row>
    <row r="1278" spans="2:3" x14ac:dyDescent="0.2">
      <c r="B1278" s="5"/>
      <c r="C1278" s="5"/>
    </row>
    <row r="1279" spans="2:3" x14ac:dyDescent="0.2">
      <c r="B1279" s="5"/>
      <c r="C1279" s="5"/>
    </row>
    <row r="1280" spans="2:3" x14ac:dyDescent="0.2">
      <c r="B1280" s="5"/>
      <c r="C1280" s="5"/>
    </row>
    <row r="1281" spans="2:3" x14ac:dyDescent="0.2">
      <c r="B1281" s="5"/>
      <c r="C1281" s="5"/>
    </row>
    <row r="1282" spans="2:3" x14ac:dyDescent="0.2">
      <c r="B1282" s="5"/>
      <c r="C1282" s="5"/>
    </row>
    <row r="1283" spans="2:3" x14ac:dyDescent="0.2">
      <c r="B1283" s="5"/>
      <c r="C1283" s="5"/>
    </row>
    <row r="1284" spans="2:3" x14ac:dyDescent="0.2">
      <c r="B1284" s="5"/>
      <c r="C1284" s="5"/>
    </row>
    <row r="1285" spans="2:3" x14ac:dyDescent="0.2">
      <c r="B1285" s="5"/>
      <c r="C1285" s="5"/>
    </row>
    <row r="1286" spans="2:3" x14ac:dyDescent="0.2">
      <c r="B1286" s="5"/>
      <c r="C1286" s="5"/>
    </row>
    <row r="1287" spans="2:3" x14ac:dyDescent="0.2">
      <c r="B1287" s="5"/>
      <c r="C1287" s="5"/>
    </row>
    <row r="1288" spans="2:3" x14ac:dyDescent="0.2">
      <c r="B1288" s="5"/>
      <c r="C1288" s="5"/>
    </row>
    <row r="1289" spans="2:3" x14ac:dyDescent="0.2">
      <c r="B1289" s="5"/>
      <c r="C1289" s="5"/>
    </row>
    <row r="1290" spans="2:3" x14ac:dyDescent="0.2">
      <c r="B1290" s="5"/>
      <c r="C1290" s="5"/>
    </row>
    <row r="1291" spans="2:3" x14ac:dyDescent="0.2">
      <c r="B1291" s="5"/>
      <c r="C1291" s="5"/>
    </row>
    <row r="1292" spans="2:3" x14ac:dyDescent="0.2">
      <c r="B1292" s="5"/>
      <c r="C1292" s="5"/>
    </row>
    <row r="1293" spans="2:3" x14ac:dyDescent="0.2">
      <c r="B1293" s="5"/>
      <c r="C1293" s="5"/>
    </row>
    <row r="1294" spans="2:3" x14ac:dyDescent="0.2">
      <c r="B1294" s="5"/>
      <c r="C1294" s="5"/>
    </row>
    <row r="1295" spans="2:3" x14ac:dyDescent="0.2">
      <c r="B1295" s="5"/>
      <c r="C1295" s="5"/>
    </row>
    <row r="1296" spans="2:3" x14ac:dyDescent="0.2">
      <c r="B1296" s="5"/>
      <c r="C1296" s="5"/>
    </row>
    <row r="1297" spans="2:3" x14ac:dyDescent="0.2">
      <c r="B1297" s="5"/>
      <c r="C1297" s="5"/>
    </row>
    <row r="1298" spans="2:3" x14ac:dyDescent="0.2">
      <c r="B1298" s="5"/>
      <c r="C1298" s="5"/>
    </row>
    <row r="1299" spans="2:3" x14ac:dyDescent="0.2">
      <c r="B1299" s="5"/>
      <c r="C1299" s="5"/>
    </row>
    <row r="1300" spans="2:3" x14ac:dyDescent="0.2">
      <c r="B1300" s="5"/>
      <c r="C1300" s="5"/>
    </row>
    <row r="1301" spans="2:3" x14ac:dyDescent="0.2">
      <c r="B1301" s="5"/>
      <c r="C1301" s="5"/>
    </row>
    <row r="1302" spans="2:3" x14ac:dyDescent="0.2">
      <c r="B1302" s="5"/>
      <c r="C1302" s="5"/>
    </row>
    <row r="1303" spans="2:3" x14ac:dyDescent="0.2">
      <c r="B1303" s="5"/>
      <c r="C1303" s="5"/>
    </row>
    <row r="1304" spans="2:3" x14ac:dyDescent="0.2">
      <c r="B1304" s="5"/>
      <c r="C1304" s="5"/>
    </row>
    <row r="1305" spans="2:3" x14ac:dyDescent="0.2">
      <c r="B1305" s="5"/>
      <c r="C1305" s="5"/>
    </row>
    <row r="1306" spans="2:3" x14ac:dyDescent="0.2">
      <c r="B1306" s="5"/>
      <c r="C1306" s="5"/>
    </row>
    <row r="1307" spans="2:3" x14ac:dyDescent="0.2">
      <c r="B1307" s="5"/>
      <c r="C1307" s="5"/>
    </row>
    <row r="1308" spans="2:3" x14ac:dyDescent="0.2">
      <c r="B1308" s="5"/>
      <c r="C1308" s="5"/>
    </row>
    <row r="1309" spans="2:3" x14ac:dyDescent="0.2">
      <c r="B1309" s="5"/>
      <c r="C1309" s="5"/>
    </row>
    <row r="1310" spans="2:3" x14ac:dyDescent="0.2">
      <c r="B1310" s="5"/>
      <c r="C1310" s="5"/>
    </row>
    <row r="1311" spans="2:3" x14ac:dyDescent="0.2">
      <c r="B1311" s="5"/>
      <c r="C1311" s="5"/>
    </row>
    <row r="1312" spans="2:3" x14ac:dyDescent="0.2">
      <c r="B1312" s="5"/>
      <c r="C1312" s="5"/>
    </row>
    <row r="1313" spans="2:3" x14ac:dyDescent="0.2">
      <c r="B1313" s="5"/>
      <c r="C1313" s="5"/>
    </row>
    <row r="1314" spans="2:3" x14ac:dyDescent="0.2">
      <c r="B1314" s="5"/>
      <c r="C1314" s="5"/>
    </row>
    <row r="1315" spans="2:3" x14ac:dyDescent="0.2">
      <c r="B1315" s="5"/>
      <c r="C1315" s="5"/>
    </row>
    <row r="1316" spans="2:3" x14ac:dyDescent="0.2">
      <c r="B1316" s="5"/>
      <c r="C1316" s="5"/>
    </row>
    <row r="1317" spans="2:3" x14ac:dyDescent="0.2">
      <c r="B1317" s="5"/>
      <c r="C1317" s="5"/>
    </row>
    <row r="1318" spans="2:3" x14ac:dyDescent="0.2">
      <c r="B1318" s="5"/>
      <c r="C1318" s="5"/>
    </row>
    <row r="1319" spans="2:3" x14ac:dyDescent="0.2">
      <c r="B1319" s="5"/>
      <c r="C1319" s="5"/>
    </row>
    <row r="1320" spans="2:3" x14ac:dyDescent="0.2">
      <c r="B1320" s="5"/>
      <c r="C1320" s="5"/>
    </row>
    <row r="1321" spans="2:3" x14ac:dyDescent="0.2">
      <c r="B1321" s="5"/>
      <c r="C1321" s="5"/>
    </row>
    <row r="1322" spans="2:3" x14ac:dyDescent="0.2">
      <c r="B1322" s="5"/>
      <c r="C1322" s="5"/>
    </row>
    <row r="1323" spans="2:3" x14ac:dyDescent="0.2">
      <c r="B1323" s="5"/>
      <c r="C1323" s="5"/>
    </row>
    <row r="1324" spans="2:3" x14ac:dyDescent="0.2">
      <c r="B1324" s="5"/>
      <c r="C1324" s="5"/>
    </row>
    <row r="1325" spans="2:3" x14ac:dyDescent="0.2">
      <c r="B1325" s="5"/>
      <c r="C1325" s="5"/>
    </row>
    <row r="1326" spans="2:3" x14ac:dyDescent="0.2">
      <c r="B1326" s="5"/>
      <c r="C1326" s="5"/>
    </row>
    <row r="1327" spans="2:3" x14ac:dyDescent="0.2">
      <c r="B1327" s="5"/>
      <c r="C1327" s="5"/>
    </row>
    <row r="1328" spans="2:3" x14ac:dyDescent="0.2">
      <c r="B1328" s="5"/>
      <c r="C1328" s="5"/>
    </row>
    <row r="1329" spans="2:3" x14ac:dyDescent="0.2">
      <c r="B1329" s="5"/>
      <c r="C1329" s="5"/>
    </row>
    <row r="1330" spans="2:3" x14ac:dyDescent="0.2">
      <c r="B1330" s="5"/>
      <c r="C1330" s="5"/>
    </row>
    <row r="1331" spans="2:3" x14ac:dyDescent="0.2">
      <c r="B1331" s="5"/>
      <c r="C1331" s="5"/>
    </row>
    <row r="1332" spans="2:3" x14ac:dyDescent="0.2">
      <c r="B1332" s="5"/>
      <c r="C1332" s="5"/>
    </row>
    <row r="1333" spans="2:3" x14ac:dyDescent="0.2">
      <c r="B1333" s="5"/>
      <c r="C1333" s="5"/>
    </row>
    <row r="1334" spans="2:3" x14ac:dyDescent="0.2">
      <c r="B1334" s="5"/>
      <c r="C1334" s="5"/>
    </row>
    <row r="1335" spans="2:3" x14ac:dyDescent="0.2">
      <c r="B1335" s="5"/>
      <c r="C1335" s="5"/>
    </row>
    <row r="1336" spans="2:3" x14ac:dyDescent="0.2">
      <c r="B1336" s="5"/>
      <c r="C1336" s="5"/>
    </row>
    <row r="1337" spans="2:3" x14ac:dyDescent="0.2">
      <c r="B1337" s="5"/>
      <c r="C1337" s="5"/>
    </row>
    <row r="1338" spans="2:3" x14ac:dyDescent="0.2">
      <c r="B1338" s="5"/>
      <c r="C1338" s="5"/>
    </row>
    <row r="1339" spans="2:3" x14ac:dyDescent="0.2">
      <c r="B1339" s="5"/>
      <c r="C1339" s="5"/>
    </row>
    <row r="1340" spans="2:3" x14ac:dyDescent="0.2">
      <c r="B1340" s="5"/>
      <c r="C1340" s="5"/>
    </row>
    <row r="1341" spans="2:3" x14ac:dyDescent="0.2">
      <c r="B1341" s="5"/>
      <c r="C1341" s="5"/>
    </row>
    <row r="1342" spans="2:3" x14ac:dyDescent="0.2">
      <c r="B1342" s="5"/>
      <c r="C1342" s="5"/>
    </row>
    <row r="1343" spans="2:3" x14ac:dyDescent="0.2">
      <c r="B1343" s="5"/>
      <c r="C1343" s="5"/>
    </row>
    <row r="1344" spans="2:3" x14ac:dyDescent="0.2">
      <c r="B1344" s="5"/>
      <c r="C1344" s="5"/>
    </row>
    <row r="1345" spans="2:3" x14ac:dyDescent="0.2">
      <c r="B1345" s="5"/>
      <c r="C1345" s="5"/>
    </row>
    <row r="1346" spans="2:3" x14ac:dyDescent="0.2">
      <c r="B1346" s="5"/>
      <c r="C1346" s="5"/>
    </row>
    <row r="1347" spans="2:3" x14ac:dyDescent="0.2">
      <c r="B1347" s="5"/>
      <c r="C1347" s="5"/>
    </row>
    <row r="1348" spans="2:3" x14ac:dyDescent="0.2">
      <c r="B1348" s="5"/>
      <c r="C1348" s="5"/>
    </row>
    <row r="1349" spans="2:3" x14ac:dyDescent="0.2">
      <c r="B1349" s="5"/>
      <c r="C1349" s="5"/>
    </row>
    <row r="1350" spans="2:3" x14ac:dyDescent="0.2">
      <c r="B1350" s="5"/>
      <c r="C1350" s="5"/>
    </row>
    <row r="1351" spans="2:3" x14ac:dyDescent="0.2">
      <c r="B1351" s="5"/>
      <c r="C1351" s="5"/>
    </row>
    <row r="1352" spans="2:3" x14ac:dyDescent="0.2">
      <c r="B1352" s="5"/>
      <c r="C1352" s="5"/>
    </row>
    <row r="1353" spans="2:3" x14ac:dyDescent="0.2">
      <c r="B1353" s="5"/>
      <c r="C1353" s="5"/>
    </row>
    <row r="1354" spans="2:3" x14ac:dyDescent="0.2">
      <c r="B1354" s="5"/>
      <c r="C1354" s="5"/>
    </row>
    <row r="1355" spans="2:3" x14ac:dyDescent="0.2">
      <c r="B1355" s="5"/>
      <c r="C1355" s="5"/>
    </row>
    <row r="1356" spans="2:3" x14ac:dyDescent="0.2">
      <c r="B1356" s="5"/>
      <c r="C1356" s="5"/>
    </row>
    <row r="1357" spans="2:3" x14ac:dyDescent="0.2">
      <c r="B1357" s="5"/>
      <c r="C1357" s="5"/>
    </row>
    <row r="1358" spans="2:3" x14ac:dyDescent="0.2">
      <c r="B1358" s="5"/>
      <c r="C1358" s="5"/>
    </row>
    <row r="1359" spans="2:3" x14ac:dyDescent="0.2">
      <c r="B1359" s="5"/>
      <c r="C1359" s="5"/>
    </row>
    <row r="1360" spans="2:3" x14ac:dyDescent="0.2">
      <c r="B1360" s="5"/>
      <c r="C1360" s="5"/>
    </row>
    <row r="1361" spans="2:3" x14ac:dyDescent="0.2">
      <c r="B1361" s="5"/>
      <c r="C1361" s="5"/>
    </row>
    <row r="1362" spans="2:3" x14ac:dyDescent="0.2">
      <c r="B1362" s="5"/>
      <c r="C1362" s="5"/>
    </row>
    <row r="1363" spans="2:3" x14ac:dyDescent="0.2">
      <c r="B1363" s="5"/>
      <c r="C1363" s="5"/>
    </row>
    <row r="1364" spans="2:3" x14ac:dyDescent="0.2">
      <c r="B1364" s="5"/>
      <c r="C1364" s="5"/>
    </row>
    <row r="1365" spans="2:3" x14ac:dyDescent="0.2">
      <c r="B1365" s="5"/>
      <c r="C1365" s="5"/>
    </row>
    <row r="1366" spans="2:3" x14ac:dyDescent="0.2">
      <c r="B1366" s="5"/>
      <c r="C1366" s="5"/>
    </row>
    <row r="1367" spans="2:3" x14ac:dyDescent="0.2">
      <c r="B1367" s="5"/>
      <c r="C1367" s="5"/>
    </row>
    <row r="1368" spans="2:3" x14ac:dyDescent="0.2">
      <c r="B1368" s="5"/>
      <c r="C1368" s="5"/>
    </row>
    <row r="1369" spans="2:3" x14ac:dyDescent="0.2">
      <c r="B1369" s="5"/>
      <c r="C1369" s="5"/>
    </row>
    <row r="1370" spans="2:3" x14ac:dyDescent="0.2">
      <c r="B1370" s="5"/>
      <c r="C1370" s="5"/>
    </row>
    <row r="1371" spans="2:3" x14ac:dyDescent="0.2">
      <c r="B1371" s="5"/>
      <c r="C1371" s="5"/>
    </row>
    <row r="1372" spans="2:3" x14ac:dyDescent="0.2">
      <c r="B1372" s="5"/>
      <c r="C1372" s="5"/>
    </row>
    <row r="1373" spans="2:3" x14ac:dyDescent="0.2">
      <c r="B1373" s="5"/>
      <c r="C1373" s="5"/>
    </row>
    <row r="1374" spans="2:3" x14ac:dyDescent="0.2">
      <c r="B1374" s="5"/>
      <c r="C1374" s="5"/>
    </row>
    <row r="1375" spans="2:3" x14ac:dyDescent="0.2">
      <c r="B1375" s="5"/>
      <c r="C1375" s="5"/>
    </row>
    <row r="1376" spans="2:3" x14ac:dyDescent="0.2">
      <c r="B1376" s="5"/>
      <c r="C1376" s="5"/>
    </row>
    <row r="1377" spans="2:3" x14ac:dyDescent="0.2">
      <c r="B1377" s="5"/>
      <c r="C1377" s="5"/>
    </row>
    <row r="1378" spans="2:3" x14ac:dyDescent="0.2">
      <c r="B1378" s="5"/>
      <c r="C1378" s="5"/>
    </row>
    <row r="1379" spans="2:3" x14ac:dyDescent="0.2">
      <c r="B1379" s="5"/>
      <c r="C1379" s="5"/>
    </row>
    <row r="1380" spans="2:3" x14ac:dyDescent="0.2">
      <c r="B1380" s="5"/>
      <c r="C1380" s="5"/>
    </row>
    <row r="1381" spans="2:3" x14ac:dyDescent="0.2">
      <c r="B1381" s="5"/>
      <c r="C1381" s="5"/>
    </row>
    <row r="1382" spans="2:3" x14ac:dyDescent="0.2">
      <c r="B1382" s="5"/>
      <c r="C1382" s="5"/>
    </row>
    <row r="1383" spans="2:3" x14ac:dyDescent="0.2">
      <c r="B1383" s="5"/>
      <c r="C1383" s="5"/>
    </row>
    <row r="1384" spans="2:3" x14ac:dyDescent="0.2">
      <c r="B1384" s="5"/>
      <c r="C1384" s="5"/>
    </row>
    <row r="1385" spans="2:3" x14ac:dyDescent="0.2">
      <c r="B1385" s="5"/>
      <c r="C1385" s="5"/>
    </row>
    <row r="1386" spans="2:3" x14ac:dyDescent="0.2">
      <c r="B1386" s="5"/>
      <c r="C1386" s="5"/>
    </row>
    <row r="1387" spans="2:3" x14ac:dyDescent="0.2">
      <c r="B1387" s="5"/>
      <c r="C1387" s="5"/>
    </row>
    <row r="1388" spans="2:3" x14ac:dyDescent="0.2">
      <c r="B1388" s="5"/>
      <c r="C1388" s="5"/>
    </row>
    <row r="1389" spans="2:3" x14ac:dyDescent="0.2">
      <c r="B1389" s="5"/>
      <c r="C1389" s="5"/>
    </row>
    <row r="1390" spans="2:3" x14ac:dyDescent="0.2">
      <c r="B1390" s="5"/>
      <c r="C1390" s="5"/>
    </row>
    <row r="1391" spans="2:3" x14ac:dyDescent="0.2">
      <c r="B1391" s="5"/>
      <c r="C1391" s="5"/>
    </row>
    <row r="1392" spans="2:3" x14ac:dyDescent="0.2">
      <c r="B1392" s="5"/>
      <c r="C1392" s="5"/>
    </row>
    <row r="1393" spans="2:3" x14ac:dyDescent="0.2">
      <c r="B1393" s="5"/>
      <c r="C1393" s="5"/>
    </row>
    <row r="1394" spans="2:3" x14ac:dyDescent="0.2">
      <c r="B1394" s="5"/>
      <c r="C1394" s="5"/>
    </row>
    <row r="1395" spans="2:3" x14ac:dyDescent="0.2">
      <c r="B1395" s="5"/>
      <c r="C1395" s="5"/>
    </row>
    <row r="1396" spans="2:3" x14ac:dyDescent="0.2">
      <c r="B1396" s="5"/>
      <c r="C1396" s="5"/>
    </row>
    <row r="1397" spans="2:3" x14ac:dyDescent="0.2">
      <c r="B1397" s="5"/>
      <c r="C1397" s="5"/>
    </row>
    <row r="1398" spans="2:3" x14ac:dyDescent="0.2">
      <c r="B1398" s="5"/>
      <c r="C1398" s="5"/>
    </row>
    <row r="1399" spans="2:3" x14ac:dyDescent="0.2">
      <c r="B1399" s="5"/>
      <c r="C1399" s="5"/>
    </row>
    <row r="1400" spans="2:3" x14ac:dyDescent="0.2">
      <c r="B1400" s="5"/>
      <c r="C1400" s="5"/>
    </row>
    <row r="1401" spans="2:3" x14ac:dyDescent="0.2">
      <c r="B1401" s="5"/>
      <c r="C1401" s="5"/>
    </row>
    <row r="1402" spans="2:3" x14ac:dyDescent="0.2">
      <c r="B1402" s="5"/>
      <c r="C1402" s="5"/>
    </row>
    <row r="1403" spans="2:3" x14ac:dyDescent="0.2">
      <c r="B1403" s="5"/>
      <c r="C1403" s="5"/>
    </row>
    <row r="1404" spans="2:3" x14ac:dyDescent="0.2">
      <c r="B1404" s="5"/>
      <c r="C1404" s="5"/>
    </row>
    <row r="1405" spans="2:3" x14ac:dyDescent="0.2">
      <c r="B1405" s="5"/>
      <c r="C1405" s="5"/>
    </row>
    <row r="1406" spans="2:3" x14ac:dyDescent="0.2">
      <c r="B1406" s="5"/>
      <c r="C1406" s="5"/>
    </row>
    <row r="1407" spans="2:3" x14ac:dyDescent="0.2">
      <c r="B1407" s="5"/>
      <c r="C1407" s="5"/>
    </row>
    <row r="1408" spans="2:3" x14ac:dyDescent="0.2">
      <c r="B1408" s="5"/>
      <c r="C1408" s="5"/>
    </row>
    <row r="1409" spans="2:3" x14ac:dyDescent="0.2">
      <c r="B1409" s="5"/>
      <c r="C1409" s="5"/>
    </row>
    <row r="1410" spans="2:3" x14ac:dyDescent="0.2">
      <c r="B1410" s="5"/>
      <c r="C1410" s="5"/>
    </row>
    <row r="1411" spans="2:3" x14ac:dyDescent="0.2">
      <c r="B1411" s="5"/>
      <c r="C1411" s="5"/>
    </row>
    <row r="1412" spans="2:3" x14ac:dyDescent="0.2">
      <c r="B1412" s="5"/>
      <c r="C1412" s="5"/>
    </row>
    <row r="1413" spans="2:3" x14ac:dyDescent="0.2">
      <c r="B1413" s="5"/>
      <c r="C1413" s="5"/>
    </row>
    <row r="1414" spans="2:3" x14ac:dyDescent="0.2">
      <c r="B1414" s="5"/>
      <c r="C1414" s="5"/>
    </row>
    <row r="1415" spans="2:3" x14ac:dyDescent="0.2">
      <c r="B1415" s="5"/>
      <c r="C1415" s="5"/>
    </row>
    <row r="1416" spans="2:3" x14ac:dyDescent="0.2">
      <c r="B1416" s="5"/>
      <c r="C1416" s="5"/>
    </row>
    <row r="1417" spans="2:3" x14ac:dyDescent="0.2">
      <c r="B1417" s="5"/>
      <c r="C1417" s="5"/>
    </row>
    <row r="1418" spans="2:3" x14ac:dyDescent="0.2">
      <c r="B1418" s="5"/>
      <c r="C1418" s="5"/>
    </row>
    <row r="1419" spans="2:3" x14ac:dyDescent="0.2">
      <c r="B1419" s="5"/>
      <c r="C1419" s="5"/>
    </row>
    <row r="1420" spans="2:3" x14ac:dyDescent="0.2">
      <c r="B1420" s="5"/>
      <c r="C1420" s="5"/>
    </row>
    <row r="1421" spans="2:3" x14ac:dyDescent="0.2">
      <c r="B1421" s="5"/>
      <c r="C1421" s="5"/>
    </row>
    <row r="1422" spans="2:3" x14ac:dyDescent="0.2">
      <c r="B1422" s="5"/>
      <c r="C1422" s="5"/>
    </row>
    <row r="1423" spans="2:3" x14ac:dyDescent="0.2">
      <c r="B1423" s="5"/>
      <c r="C1423" s="5"/>
    </row>
    <row r="1424" spans="2:3" x14ac:dyDescent="0.2">
      <c r="B1424" s="5"/>
      <c r="C1424" s="5"/>
    </row>
    <row r="1425" spans="2:3" x14ac:dyDescent="0.2">
      <c r="B1425" s="5"/>
      <c r="C1425" s="5"/>
    </row>
    <row r="1426" spans="2:3" x14ac:dyDescent="0.2">
      <c r="B1426" s="5"/>
      <c r="C1426" s="5"/>
    </row>
    <row r="1427" spans="2:3" x14ac:dyDescent="0.2">
      <c r="B1427" s="5"/>
      <c r="C1427" s="5"/>
    </row>
    <row r="1428" spans="2:3" x14ac:dyDescent="0.2">
      <c r="B1428" s="5"/>
      <c r="C1428" s="5"/>
    </row>
    <row r="1429" spans="2:3" x14ac:dyDescent="0.2">
      <c r="B1429" s="5"/>
      <c r="C1429" s="5"/>
    </row>
    <row r="1430" spans="2:3" x14ac:dyDescent="0.2">
      <c r="B1430" s="5"/>
      <c r="C1430" s="5"/>
    </row>
    <row r="1431" spans="2:3" x14ac:dyDescent="0.2">
      <c r="B1431" s="5"/>
      <c r="C1431" s="5"/>
    </row>
    <row r="1432" spans="2:3" x14ac:dyDescent="0.2">
      <c r="B1432" s="5"/>
      <c r="C1432" s="5"/>
    </row>
    <row r="1433" spans="2:3" x14ac:dyDescent="0.2">
      <c r="B1433" s="5"/>
      <c r="C1433" s="5"/>
    </row>
    <row r="1434" spans="2:3" x14ac:dyDescent="0.2">
      <c r="B1434" s="5"/>
      <c r="C1434" s="5"/>
    </row>
    <row r="1435" spans="2:3" x14ac:dyDescent="0.2">
      <c r="B1435" s="5"/>
      <c r="C1435" s="5"/>
    </row>
    <row r="1436" spans="2:3" x14ac:dyDescent="0.2">
      <c r="B1436" s="5"/>
      <c r="C1436" s="5"/>
    </row>
    <row r="1437" spans="2:3" x14ac:dyDescent="0.2">
      <c r="B1437" s="5"/>
      <c r="C1437" s="5"/>
    </row>
    <row r="1438" spans="2:3" x14ac:dyDescent="0.2">
      <c r="B1438" s="5"/>
      <c r="C1438" s="5"/>
    </row>
    <row r="1439" spans="2:3" x14ac:dyDescent="0.2">
      <c r="B1439" s="5"/>
      <c r="C1439" s="5"/>
    </row>
    <row r="1440" spans="2:3" x14ac:dyDescent="0.2">
      <c r="B1440" s="5"/>
      <c r="C1440" s="5"/>
    </row>
    <row r="1441" spans="2:3" x14ac:dyDescent="0.2">
      <c r="B1441" s="5"/>
      <c r="C1441" s="5"/>
    </row>
    <row r="1442" spans="2:3" x14ac:dyDescent="0.2">
      <c r="B1442" s="5"/>
      <c r="C1442" s="5"/>
    </row>
    <row r="1443" spans="2:3" x14ac:dyDescent="0.2">
      <c r="B1443" s="5"/>
      <c r="C1443" s="5"/>
    </row>
    <row r="1444" spans="2:3" x14ac:dyDescent="0.2">
      <c r="B1444" s="5"/>
      <c r="C1444" s="5"/>
    </row>
    <row r="1445" spans="2:3" x14ac:dyDescent="0.2">
      <c r="B1445" s="5"/>
      <c r="C1445" s="5"/>
    </row>
    <row r="1446" spans="2:3" x14ac:dyDescent="0.2">
      <c r="B1446" s="5"/>
      <c r="C1446" s="5"/>
    </row>
    <row r="1447" spans="2:3" x14ac:dyDescent="0.2">
      <c r="B1447" s="5"/>
      <c r="C1447" s="5"/>
    </row>
    <row r="1448" spans="2:3" x14ac:dyDescent="0.2">
      <c r="B1448" s="5"/>
      <c r="C1448" s="5"/>
    </row>
    <row r="1449" spans="2:3" x14ac:dyDescent="0.2">
      <c r="B1449" s="5"/>
      <c r="C1449" s="5"/>
    </row>
    <row r="1450" spans="2:3" x14ac:dyDescent="0.2">
      <c r="B1450" s="5"/>
      <c r="C1450" s="5"/>
    </row>
    <row r="1451" spans="2:3" x14ac:dyDescent="0.2">
      <c r="B1451" s="5"/>
      <c r="C1451" s="5"/>
    </row>
    <row r="1452" spans="2:3" x14ac:dyDescent="0.2">
      <c r="B1452" s="5"/>
      <c r="C1452" s="5"/>
    </row>
    <row r="1453" spans="2:3" x14ac:dyDescent="0.2">
      <c r="B1453" s="5"/>
      <c r="C1453" s="5"/>
    </row>
    <row r="1454" spans="2:3" x14ac:dyDescent="0.2">
      <c r="B1454" s="5"/>
      <c r="C1454" s="5"/>
    </row>
    <row r="1455" spans="2:3" x14ac:dyDescent="0.2">
      <c r="B1455" s="5"/>
      <c r="C1455" s="5"/>
    </row>
    <row r="1456" spans="2:3" x14ac:dyDescent="0.2">
      <c r="B1456" s="5"/>
      <c r="C1456" s="5"/>
    </row>
    <row r="1457" spans="2:3" x14ac:dyDescent="0.2">
      <c r="B1457" s="5"/>
      <c r="C1457" s="5"/>
    </row>
    <row r="1458" spans="2:3" x14ac:dyDescent="0.2">
      <c r="B1458" s="5"/>
      <c r="C1458" s="5"/>
    </row>
    <row r="1459" spans="2:3" x14ac:dyDescent="0.2">
      <c r="B1459" s="5"/>
      <c r="C1459" s="5"/>
    </row>
    <row r="1460" spans="2:3" x14ac:dyDescent="0.2">
      <c r="B1460" s="5"/>
      <c r="C1460" s="5"/>
    </row>
    <row r="1461" spans="2:3" x14ac:dyDescent="0.2">
      <c r="B1461" s="5"/>
      <c r="C1461" s="5"/>
    </row>
    <row r="1462" spans="2:3" x14ac:dyDescent="0.2">
      <c r="B1462" s="5"/>
      <c r="C1462" s="5"/>
    </row>
    <row r="1463" spans="2:3" x14ac:dyDescent="0.2">
      <c r="B1463" s="5"/>
      <c r="C1463" s="5"/>
    </row>
    <row r="1464" spans="2:3" x14ac:dyDescent="0.2">
      <c r="B1464" s="5"/>
      <c r="C1464" s="5"/>
    </row>
    <row r="1465" spans="2:3" x14ac:dyDescent="0.2">
      <c r="B1465" s="5"/>
      <c r="C1465" s="5"/>
    </row>
    <row r="1466" spans="2:3" x14ac:dyDescent="0.2">
      <c r="B1466" s="5"/>
      <c r="C1466" s="5"/>
    </row>
    <row r="1467" spans="2:3" x14ac:dyDescent="0.2">
      <c r="B1467" s="5"/>
      <c r="C1467" s="5"/>
    </row>
    <row r="1468" spans="2:3" x14ac:dyDescent="0.2">
      <c r="B1468" s="5"/>
      <c r="C1468" s="5"/>
    </row>
    <row r="1469" spans="2:3" x14ac:dyDescent="0.2">
      <c r="B1469" s="5"/>
      <c r="C1469" s="5"/>
    </row>
    <row r="1470" spans="2:3" x14ac:dyDescent="0.2">
      <c r="B1470" s="5"/>
      <c r="C1470" s="5"/>
    </row>
    <row r="1471" spans="2:3" x14ac:dyDescent="0.2">
      <c r="B1471" s="5"/>
      <c r="C1471" s="5"/>
    </row>
    <row r="1472" spans="2:3" x14ac:dyDescent="0.2">
      <c r="B1472" s="5"/>
      <c r="C1472" s="5"/>
    </row>
    <row r="1473" spans="2:3" x14ac:dyDescent="0.2">
      <c r="B1473" s="5"/>
      <c r="C1473" s="5"/>
    </row>
    <row r="1474" spans="2:3" x14ac:dyDescent="0.2">
      <c r="B1474" s="5"/>
      <c r="C1474" s="5"/>
    </row>
    <row r="1475" spans="2:3" x14ac:dyDescent="0.2">
      <c r="B1475" s="5"/>
      <c r="C1475" s="5"/>
    </row>
    <row r="1476" spans="2:3" x14ac:dyDescent="0.2">
      <c r="B1476" s="5"/>
      <c r="C1476" s="5"/>
    </row>
    <row r="1477" spans="2:3" x14ac:dyDescent="0.2">
      <c r="B1477" s="5"/>
      <c r="C1477" s="5"/>
    </row>
    <row r="1478" spans="2:3" x14ac:dyDescent="0.2">
      <c r="B1478" s="5"/>
      <c r="C1478" s="5"/>
    </row>
    <row r="1479" spans="2:3" x14ac:dyDescent="0.2">
      <c r="B1479" s="5"/>
      <c r="C1479" s="5"/>
    </row>
    <row r="1480" spans="2:3" x14ac:dyDescent="0.2">
      <c r="B1480" s="5"/>
      <c r="C1480" s="5"/>
    </row>
    <row r="1481" spans="2:3" x14ac:dyDescent="0.2">
      <c r="B1481" s="5"/>
      <c r="C1481" s="5"/>
    </row>
    <row r="1482" spans="2:3" x14ac:dyDescent="0.2">
      <c r="B1482" s="5"/>
      <c r="C1482" s="5"/>
    </row>
    <row r="1483" spans="2:3" x14ac:dyDescent="0.2">
      <c r="B1483" s="5"/>
      <c r="C1483" s="5"/>
    </row>
    <row r="1484" spans="2:3" x14ac:dyDescent="0.2">
      <c r="B1484" s="5"/>
      <c r="C1484" s="5"/>
    </row>
    <row r="1485" spans="2:3" x14ac:dyDescent="0.2">
      <c r="B1485" s="5"/>
      <c r="C1485" s="5"/>
    </row>
    <row r="1486" spans="2:3" x14ac:dyDescent="0.2">
      <c r="B1486" s="5"/>
      <c r="C1486" s="5"/>
    </row>
    <row r="1487" spans="2:3" x14ac:dyDescent="0.2">
      <c r="B1487" s="5"/>
      <c r="C1487" s="5"/>
    </row>
    <row r="1488" spans="2:3" x14ac:dyDescent="0.2">
      <c r="B1488" s="5"/>
      <c r="C1488" s="5"/>
    </row>
    <row r="1489" spans="2:3" x14ac:dyDescent="0.2">
      <c r="B1489" s="5"/>
      <c r="C1489" s="5"/>
    </row>
    <row r="1490" spans="2:3" x14ac:dyDescent="0.2">
      <c r="B1490" s="5"/>
      <c r="C1490" s="5"/>
    </row>
    <row r="1491" spans="2:3" x14ac:dyDescent="0.2">
      <c r="B1491" s="5"/>
      <c r="C1491" s="5"/>
    </row>
    <row r="1492" spans="2:3" x14ac:dyDescent="0.2">
      <c r="B1492" s="5"/>
      <c r="C1492" s="5"/>
    </row>
    <row r="1493" spans="2:3" x14ac:dyDescent="0.2">
      <c r="B1493" s="5"/>
      <c r="C1493" s="5"/>
    </row>
    <row r="1494" spans="2:3" x14ac:dyDescent="0.2">
      <c r="B1494" s="5"/>
      <c r="C1494" s="5"/>
    </row>
    <row r="1495" spans="2:3" x14ac:dyDescent="0.2">
      <c r="B1495" s="5"/>
      <c r="C1495" s="5"/>
    </row>
    <row r="1496" spans="2:3" x14ac:dyDescent="0.2">
      <c r="B1496" s="5"/>
      <c r="C1496" s="5"/>
    </row>
    <row r="1497" spans="2:3" x14ac:dyDescent="0.2">
      <c r="B1497" s="5"/>
      <c r="C1497" s="5"/>
    </row>
    <row r="1498" spans="2:3" x14ac:dyDescent="0.2">
      <c r="B1498" s="5"/>
      <c r="C1498" s="5"/>
    </row>
    <row r="1499" spans="2:3" x14ac:dyDescent="0.2">
      <c r="B1499" s="5"/>
      <c r="C1499" s="5"/>
    </row>
    <row r="1500" spans="2:3" x14ac:dyDescent="0.2">
      <c r="B1500" s="5"/>
      <c r="C1500" s="5"/>
    </row>
    <row r="1501" spans="2:3" x14ac:dyDescent="0.2">
      <c r="B1501" s="5"/>
      <c r="C1501" s="5"/>
    </row>
    <row r="1502" spans="2:3" x14ac:dyDescent="0.2">
      <c r="B1502" s="5"/>
      <c r="C1502" s="5"/>
    </row>
    <row r="1503" spans="2:3" x14ac:dyDescent="0.2">
      <c r="B1503" s="5"/>
      <c r="C1503" s="5"/>
    </row>
    <row r="1504" spans="2:3" x14ac:dyDescent="0.2">
      <c r="B1504" s="5"/>
      <c r="C1504" s="5"/>
    </row>
    <row r="1505" spans="2:3" x14ac:dyDescent="0.2">
      <c r="B1505" s="5"/>
      <c r="C1505" s="5"/>
    </row>
    <row r="1506" spans="2:3" x14ac:dyDescent="0.2">
      <c r="B1506" s="5"/>
      <c r="C1506" s="5"/>
    </row>
    <row r="1507" spans="2:3" x14ac:dyDescent="0.2">
      <c r="B1507" s="5"/>
      <c r="C1507" s="5"/>
    </row>
    <row r="1508" spans="2:3" x14ac:dyDescent="0.2">
      <c r="B1508" s="5"/>
      <c r="C1508" s="5"/>
    </row>
    <row r="1509" spans="2:3" x14ac:dyDescent="0.2">
      <c r="B1509" s="5"/>
      <c r="C1509" s="5"/>
    </row>
    <row r="1510" spans="2:3" x14ac:dyDescent="0.2">
      <c r="B1510" s="5"/>
      <c r="C1510" s="5"/>
    </row>
    <row r="1511" spans="2:3" x14ac:dyDescent="0.2">
      <c r="B1511" s="5"/>
      <c r="C1511" s="5"/>
    </row>
    <row r="1512" spans="2:3" x14ac:dyDescent="0.2">
      <c r="B1512" s="5"/>
      <c r="C1512" s="5"/>
    </row>
    <row r="1513" spans="2:3" x14ac:dyDescent="0.2">
      <c r="B1513" s="5"/>
      <c r="C1513" s="5"/>
    </row>
    <row r="1514" spans="2:3" x14ac:dyDescent="0.2">
      <c r="B1514" s="5"/>
      <c r="C1514" s="5"/>
    </row>
    <row r="1515" spans="2:3" x14ac:dyDescent="0.2">
      <c r="B1515" s="5"/>
      <c r="C1515" s="5"/>
    </row>
    <row r="1516" spans="2:3" x14ac:dyDescent="0.2">
      <c r="B1516" s="5"/>
      <c r="C1516" s="5"/>
    </row>
    <row r="1517" spans="2:3" x14ac:dyDescent="0.2">
      <c r="B1517" s="5"/>
      <c r="C1517" s="5"/>
    </row>
    <row r="1518" spans="2:3" x14ac:dyDescent="0.2">
      <c r="B1518" s="5"/>
      <c r="C1518" s="5"/>
    </row>
    <row r="1519" spans="2:3" x14ac:dyDescent="0.2">
      <c r="B1519" s="5"/>
      <c r="C1519" s="5"/>
    </row>
    <row r="1520" spans="2:3" x14ac:dyDescent="0.2">
      <c r="B1520" s="5"/>
      <c r="C1520" s="5"/>
    </row>
    <row r="1521" spans="2:3" x14ac:dyDescent="0.2">
      <c r="B1521" s="5"/>
      <c r="C1521" s="5"/>
    </row>
    <row r="1522" spans="2:3" x14ac:dyDescent="0.2">
      <c r="B1522" s="5"/>
      <c r="C1522" s="5"/>
    </row>
    <row r="1523" spans="2:3" x14ac:dyDescent="0.2">
      <c r="B1523" s="5"/>
      <c r="C1523" s="5"/>
    </row>
    <row r="1524" spans="2:3" x14ac:dyDescent="0.2">
      <c r="B1524" s="5"/>
      <c r="C1524" s="5"/>
    </row>
    <row r="1525" spans="2:3" x14ac:dyDescent="0.2">
      <c r="B1525" s="5"/>
      <c r="C1525" s="5"/>
    </row>
    <row r="1526" spans="2:3" x14ac:dyDescent="0.2">
      <c r="B1526" s="5"/>
      <c r="C1526" s="5"/>
    </row>
    <row r="1527" spans="2:3" x14ac:dyDescent="0.2">
      <c r="B1527" s="5"/>
      <c r="C1527" s="5"/>
    </row>
    <row r="1528" spans="2:3" x14ac:dyDescent="0.2">
      <c r="B1528" s="5"/>
      <c r="C1528" s="5"/>
    </row>
    <row r="1529" spans="2:3" x14ac:dyDescent="0.2">
      <c r="B1529" s="5"/>
      <c r="C1529" s="5"/>
    </row>
    <row r="1530" spans="2:3" x14ac:dyDescent="0.2">
      <c r="B1530" s="5"/>
      <c r="C1530" s="5"/>
    </row>
    <row r="1531" spans="2:3" x14ac:dyDescent="0.2">
      <c r="B1531" s="5"/>
      <c r="C1531" s="5"/>
    </row>
    <row r="1532" spans="2:3" x14ac:dyDescent="0.2">
      <c r="B1532" s="5"/>
      <c r="C1532" s="5"/>
    </row>
    <row r="1533" spans="2:3" x14ac:dyDescent="0.2">
      <c r="B1533" s="5"/>
      <c r="C1533" s="5"/>
    </row>
    <row r="1534" spans="2:3" x14ac:dyDescent="0.2">
      <c r="B1534" s="5"/>
      <c r="C1534" s="5"/>
    </row>
    <row r="1535" spans="2:3" x14ac:dyDescent="0.2">
      <c r="B1535" s="5"/>
      <c r="C1535" s="5"/>
    </row>
    <row r="1536" spans="2:3" x14ac:dyDescent="0.2">
      <c r="B1536" s="5"/>
      <c r="C1536" s="5"/>
    </row>
    <row r="1537" spans="2:3" x14ac:dyDescent="0.2">
      <c r="B1537" s="5"/>
      <c r="C1537" s="5"/>
    </row>
    <row r="1538" spans="2:3" x14ac:dyDescent="0.2">
      <c r="B1538" s="5"/>
      <c r="C1538" s="5"/>
    </row>
    <row r="1539" spans="2:3" x14ac:dyDescent="0.2">
      <c r="B1539" s="5"/>
      <c r="C1539" s="5"/>
    </row>
    <row r="1540" spans="2:3" x14ac:dyDescent="0.2">
      <c r="B1540" s="5"/>
      <c r="C1540" s="5"/>
    </row>
    <row r="1541" spans="2:3" x14ac:dyDescent="0.2">
      <c r="B1541" s="5"/>
      <c r="C1541" s="5"/>
    </row>
    <row r="1542" spans="2:3" x14ac:dyDescent="0.2">
      <c r="B1542" s="5"/>
      <c r="C1542" s="5"/>
    </row>
    <row r="1543" spans="2:3" x14ac:dyDescent="0.2">
      <c r="B1543" s="5"/>
      <c r="C1543" s="5"/>
    </row>
    <row r="1544" spans="2:3" x14ac:dyDescent="0.2">
      <c r="B1544" s="5"/>
      <c r="C1544" s="5"/>
    </row>
    <row r="1545" spans="2:3" x14ac:dyDescent="0.2">
      <c r="B1545" s="5"/>
      <c r="C1545" s="5"/>
    </row>
    <row r="1546" spans="2:3" x14ac:dyDescent="0.2">
      <c r="B1546" s="5"/>
      <c r="C1546" s="5"/>
    </row>
    <row r="1547" spans="2:3" x14ac:dyDescent="0.2">
      <c r="B1547" s="5"/>
      <c r="C1547" s="5"/>
    </row>
    <row r="1548" spans="2:3" x14ac:dyDescent="0.2">
      <c r="B1548" s="5"/>
      <c r="C1548" s="5"/>
    </row>
    <row r="1549" spans="2:3" x14ac:dyDescent="0.2">
      <c r="B1549" s="5"/>
      <c r="C1549" s="5"/>
    </row>
    <row r="1550" spans="2:3" x14ac:dyDescent="0.2">
      <c r="B1550" s="5"/>
      <c r="C1550" s="5"/>
    </row>
    <row r="1551" spans="2:3" x14ac:dyDescent="0.2">
      <c r="B1551" s="5"/>
      <c r="C1551" s="5"/>
    </row>
    <row r="1552" spans="2:3" x14ac:dyDescent="0.2">
      <c r="B1552" s="5"/>
      <c r="C1552" s="5"/>
    </row>
    <row r="1553" spans="2:3" x14ac:dyDescent="0.2">
      <c r="B1553" s="5"/>
      <c r="C1553" s="5"/>
    </row>
    <row r="1554" spans="2:3" x14ac:dyDescent="0.2">
      <c r="B1554" s="5"/>
      <c r="C1554" s="5"/>
    </row>
    <row r="1555" spans="2:3" x14ac:dyDescent="0.2">
      <c r="B1555" s="5"/>
      <c r="C1555" s="5"/>
    </row>
    <row r="1556" spans="2:3" x14ac:dyDescent="0.2">
      <c r="B1556" s="5"/>
      <c r="C1556" s="5"/>
    </row>
    <row r="1557" spans="2:3" x14ac:dyDescent="0.2">
      <c r="B1557" s="5"/>
      <c r="C1557" s="5"/>
    </row>
    <row r="1558" spans="2:3" x14ac:dyDescent="0.2">
      <c r="B1558" s="5"/>
      <c r="C1558" s="5"/>
    </row>
    <row r="1559" spans="2:3" x14ac:dyDescent="0.2">
      <c r="B1559" s="5"/>
      <c r="C1559" s="5"/>
    </row>
    <row r="1560" spans="2:3" x14ac:dyDescent="0.2">
      <c r="B1560" s="5"/>
      <c r="C1560" s="5"/>
    </row>
    <row r="1561" spans="2:3" x14ac:dyDescent="0.2">
      <c r="B1561" s="5"/>
      <c r="C1561" s="5"/>
    </row>
    <row r="1562" spans="2:3" x14ac:dyDescent="0.2">
      <c r="B1562" s="5"/>
      <c r="C1562" s="5"/>
    </row>
    <row r="1563" spans="2:3" x14ac:dyDescent="0.2">
      <c r="B1563" s="5"/>
      <c r="C1563" s="5"/>
    </row>
    <row r="1564" spans="2:3" x14ac:dyDescent="0.2">
      <c r="B1564" s="5"/>
      <c r="C1564" s="5"/>
    </row>
    <row r="1565" spans="2:3" x14ac:dyDescent="0.2">
      <c r="B1565" s="5"/>
      <c r="C1565" s="5"/>
    </row>
    <row r="1566" spans="2:3" x14ac:dyDescent="0.2">
      <c r="B1566" s="5"/>
      <c r="C1566" s="5"/>
    </row>
    <row r="1567" spans="2:3" x14ac:dyDescent="0.2">
      <c r="B1567" s="5"/>
      <c r="C1567" s="5"/>
    </row>
    <row r="1568" spans="2:3" x14ac:dyDescent="0.2">
      <c r="B1568" s="5"/>
      <c r="C1568" s="5"/>
    </row>
    <row r="1569" spans="2:3" x14ac:dyDescent="0.2">
      <c r="B1569" s="5"/>
      <c r="C1569" s="5"/>
    </row>
    <row r="1570" spans="2:3" x14ac:dyDescent="0.2">
      <c r="B1570" s="5"/>
      <c r="C1570" s="5"/>
    </row>
    <row r="1571" spans="2:3" x14ac:dyDescent="0.2">
      <c r="B1571" s="5"/>
      <c r="C1571" s="5"/>
    </row>
    <row r="1572" spans="2:3" x14ac:dyDescent="0.2">
      <c r="B1572" s="5"/>
      <c r="C1572" s="5"/>
    </row>
    <row r="1573" spans="2:3" x14ac:dyDescent="0.2">
      <c r="B1573" s="5"/>
      <c r="C1573" s="5"/>
    </row>
    <row r="1574" spans="2:3" x14ac:dyDescent="0.2">
      <c r="B1574" s="5"/>
      <c r="C1574" s="5"/>
    </row>
    <row r="1575" spans="2:3" x14ac:dyDescent="0.2">
      <c r="B1575" s="5"/>
      <c r="C1575" s="5"/>
    </row>
    <row r="1576" spans="2:3" x14ac:dyDescent="0.2">
      <c r="B1576" s="5"/>
      <c r="C1576" s="5"/>
    </row>
    <row r="1577" spans="2:3" x14ac:dyDescent="0.2">
      <c r="B1577" s="5"/>
      <c r="C1577" s="5"/>
    </row>
    <row r="1578" spans="2:3" x14ac:dyDescent="0.2">
      <c r="B1578" s="5"/>
      <c r="C1578" s="5"/>
    </row>
    <row r="1579" spans="2:3" x14ac:dyDescent="0.2">
      <c r="B1579" s="5"/>
      <c r="C1579" s="5"/>
    </row>
    <row r="1580" spans="2:3" x14ac:dyDescent="0.2">
      <c r="B1580" s="5"/>
      <c r="C1580" s="5"/>
    </row>
    <row r="1581" spans="2:3" x14ac:dyDescent="0.2">
      <c r="B1581" s="5"/>
      <c r="C1581" s="5"/>
    </row>
    <row r="1582" spans="2:3" x14ac:dyDescent="0.2">
      <c r="B1582" s="5"/>
      <c r="C1582" s="5"/>
    </row>
    <row r="1583" spans="2:3" x14ac:dyDescent="0.2">
      <c r="B1583" s="5"/>
      <c r="C1583" s="5"/>
    </row>
    <row r="1584" spans="2:3" x14ac:dyDescent="0.2">
      <c r="B1584" s="5"/>
      <c r="C1584" s="5"/>
    </row>
    <row r="1585" spans="2:3" x14ac:dyDescent="0.2">
      <c r="B1585" s="5"/>
      <c r="C1585" s="5"/>
    </row>
    <row r="1586" spans="2:3" x14ac:dyDescent="0.2">
      <c r="B1586" s="5"/>
      <c r="C1586" s="5"/>
    </row>
    <row r="1587" spans="2:3" x14ac:dyDescent="0.2">
      <c r="B1587" s="5"/>
      <c r="C1587" s="5"/>
    </row>
    <row r="1588" spans="2:3" x14ac:dyDescent="0.2">
      <c r="B1588" s="5"/>
      <c r="C1588" s="5"/>
    </row>
    <row r="1589" spans="2:3" x14ac:dyDescent="0.2">
      <c r="B1589" s="5"/>
      <c r="C1589" s="5"/>
    </row>
    <row r="1590" spans="2:3" x14ac:dyDescent="0.2">
      <c r="B1590" s="5"/>
      <c r="C1590" s="5"/>
    </row>
    <row r="1591" spans="2:3" x14ac:dyDescent="0.2">
      <c r="B1591" s="5"/>
      <c r="C1591" s="5"/>
    </row>
    <row r="1592" spans="2:3" x14ac:dyDescent="0.2">
      <c r="B1592" s="5"/>
      <c r="C1592" s="5"/>
    </row>
    <row r="1593" spans="2:3" x14ac:dyDescent="0.2">
      <c r="B1593" s="5"/>
      <c r="C1593" s="5"/>
    </row>
    <row r="1594" spans="2:3" x14ac:dyDescent="0.2">
      <c r="B1594" s="5"/>
      <c r="C1594" s="5"/>
    </row>
    <row r="1595" spans="2:3" x14ac:dyDescent="0.2">
      <c r="B1595" s="5"/>
      <c r="C1595" s="5"/>
    </row>
    <row r="1596" spans="2:3" x14ac:dyDescent="0.2">
      <c r="B1596" s="5"/>
      <c r="C1596" s="5"/>
    </row>
    <row r="1597" spans="2:3" x14ac:dyDescent="0.2">
      <c r="B1597" s="5"/>
      <c r="C1597" s="5"/>
    </row>
    <row r="1598" spans="2:3" x14ac:dyDescent="0.2">
      <c r="B1598" s="5"/>
      <c r="C1598" s="5"/>
    </row>
    <row r="1599" spans="2:3" x14ac:dyDescent="0.2">
      <c r="B1599" s="5"/>
      <c r="C1599" s="5"/>
    </row>
    <row r="1600" spans="2:3" x14ac:dyDescent="0.2">
      <c r="B1600" s="5"/>
      <c r="C1600" s="5"/>
    </row>
    <row r="1601" spans="2:3" x14ac:dyDescent="0.2">
      <c r="B1601" s="5"/>
      <c r="C1601" s="5"/>
    </row>
    <row r="1602" spans="2:3" x14ac:dyDescent="0.2">
      <c r="B1602" s="5"/>
      <c r="C1602" s="5"/>
    </row>
    <row r="1603" spans="2:3" x14ac:dyDescent="0.2">
      <c r="B1603" s="5"/>
      <c r="C1603" s="5"/>
    </row>
    <row r="1604" spans="2:3" x14ac:dyDescent="0.2">
      <c r="B1604" s="5"/>
      <c r="C1604" s="5"/>
    </row>
    <row r="1605" spans="2:3" x14ac:dyDescent="0.2">
      <c r="B1605" s="5"/>
      <c r="C1605" s="5"/>
    </row>
    <row r="1606" spans="2:3" x14ac:dyDescent="0.2">
      <c r="B1606" s="5"/>
      <c r="C1606" s="5"/>
    </row>
    <row r="1607" spans="2:3" x14ac:dyDescent="0.2">
      <c r="B1607" s="5"/>
      <c r="C1607" s="5"/>
    </row>
    <row r="1608" spans="2:3" x14ac:dyDescent="0.2">
      <c r="B1608" s="5"/>
      <c r="C1608" s="5"/>
    </row>
    <row r="1609" spans="2:3" x14ac:dyDescent="0.2">
      <c r="B1609" s="5"/>
      <c r="C1609" s="5"/>
    </row>
    <row r="1610" spans="2:3" x14ac:dyDescent="0.2">
      <c r="B1610" s="5"/>
      <c r="C1610" s="5"/>
    </row>
    <row r="1611" spans="2:3" x14ac:dyDescent="0.2">
      <c r="B1611" s="5"/>
      <c r="C1611" s="5"/>
    </row>
    <row r="1612" spans="2:3" x14ac:dyDescent="0.2">
      <c r="B1612" s="5"/>
      <c r="C1612" s="5"/>
    </row>
    <row r="1613" spans="2:3" x14ac:dyDescent="0.2">
      <c r="B1613" s="5"/>
      <c r="C1613" s="5"/>
    </row>
    <row r="1614" spans="2:3" x14ac:dyDescent="0.2">
      <c r="B1614" s="5"/>
      <c r="C1614" s="5"/>
    </row>
    <row r="1615" spans="2:3" x14ac:dyDescent="0.2">
      <c r="B1615" s="5"/>
      <c r="C1615" s="5"/>
    </row>
    <row r="1616" spans="2:3" x14ac:dyDescent="0.2">
      <c r="B1616" s="5"/>
      <c r="C1616" s="5"/>
    </row>
    <row r="1617" spans="2:3" x14ac:dyDescent="0.2">
      <c r="B1617" s="5"/>
      <c r="C1617" s="5"/>
    </row>
    <row r="1618" spans="2:3" x14ac:dyDescent="0.2">
      <c r="B1618" s="5"/>
      <c r="C1618" s="5"/>
    </row>
    <row r="1619" spans="2:3" x14ac:dyDescent="0.2">
      <c r="B1619" s="5"/>
      <c r="C1619" s="5"/>
    </row>
    <row r="1620" spans="2:3" x14ac:dyDescent="0.2">
      <c r="B1620" s="5"/>
      <c r="C1620" s="5"/>
    </row>
    <row r="1621" spans="2:3" x14ac:dyDescent="0.2">
      <c r="B1621" s="5"/>
      <c r="C1621" s="5"/>
    </row>
    <row r="1622" spans="2:3" x14ac:dyDescent="0.2">
      <c r="B1622" s="5"/>
      <c r="C1622" s="5"/>
    </row>
    <row r="1623" spans="2:3" x14ac:dyDescent="0.2">
      <c r="B1623" s="5"/>
      <c r="C1623" s="5"/>
    </row>
    <row r="1624" spans="2:3" x14ac:dyDescent="0.2">
      <c r="B1624" s="5"/>
      <c r="C1624" s="5"/>
    </row>
    <row r="1625" spans="2:3" x14ac:dyDescent="0.2">
      <c r="B1625" s="5"/>
      <c r="C1625" s="5"/>
    </row>
    <row r="1626" spans="2:3" x14ac:dyDescent="0.2">
      <c r="B1626" s="5"/>
      <c r="C1626" s="5"/>
    </row>
    <row r="1627" spans="2:3" x14ac:dyDescent="0.2">
      <c r="B1627" s="5"/>
      <c r="C1627" s="5"/>
    </row>
    <row r="1628" spans="2:3" x14ac:dyDescent="0.2">
      <c r="B1628" s="5"/>
      <c r="C1628" s="5"/>
    </row>
    <row r="1629" spans="2:3" x14ac:dyDescent="0.2">
      <c r="B1629" s="5"/>
      <c r="C1629" s="5"/>
    </row>
    <row r="1630" spans="2:3" x14ac:dyDescent="0.2">
      <c r="B1630" s="5"/>
      <c r="C1630" s="5"/>
    </row>
    <row r="1631" spans="2:3" x14ac:dyDescent="0.2">
      <c r="B1631" s="5"/>
      <c r="C1631" s="5"/>
    </row>
    <row r="1632" spans="2:3" x14ac:dyDescent="0.2">
      <c r="B1632" s="5"/>
      <c r="C1632" s="5"/>
    </row>
    <row r="1633" spans="2:3" x14ac:dyDescent="0.2">
      <c r="B1633" s="5"/>
      <c r="C1633" s="5"/>
    </row>
    <row r="1634" spans="2:3" x14ac:dyDescent="0.2">
      <c r="B1634" s="5"/>
      <c r="C1634" s="5"/>
    </row>
    <row r="1635" spans="2:3" x14ac:dyDescent="0.2">
      <c r="B1635" s="5"/>
      <c r="C1635" s="5"/>
    </row>
    <row r="1636" spans="2:3" x14ac:dyDescent="0.2">
      <c r="B1636" s="5"/>
      <c r="C1636" s="5"/>
    </row>
    <row r="1637" spans="2:3" x14ac:dyDescent="0.2">
      <c r="B1637" s="5"/>
      <c r="C1637" s="5"/>
    </row>
    <row r="1638" spans="2:3" x14ac:dyDescent="0.2">
      <c r="B1638" s="5"/>
      <c r="C1638" s="5"/>
    </row>
    <row r="1639" spans="2:3" x14ac:dyDescent="0.2">
      <c r="B1639" s="5"/>
      <c r="C1639" s="5"/>
    </row>
    <row r="1640" spans="2:3" x14ac:dyDescent="0.2">
      <c r="B1640" s="5"/>
      <c r="C1640" s="5"/>
    </row>
    <row r="1641" spans="2:3" x14ac:dyDescent="0.2">
      <c r="B1641" s="5"/>
      <c r="C1641" s="5"/>
    </row>
    <row r="1642" spans="2:3" x14ac:dyDescent="0.2">
      <c r="B1642" s="5"/>
      <c r="C1642" s="5"/>
    </row>
    <row r="1643" spans="2:3" x14ac:dyDescent="0.2">
      <c r="B1643" s="5"/>
      <c r="C1643" s="5"/>
    </row>
    <row r="1644" spans="2:3" x14ac:dyDescent="0.2">
      <c r="B1644" s="5"/>
      <c r="C1644" s="5"/>
    </row>
    <row r="1645" spans="2:3" x14ac:dyDescent="0.2">
      <c r="B1645" s="5"/>
      <c r="C1645" s="5"/>
    </row>
    <row r="1646" spans="2:3" x14ac:dyDescent="0.2">
      <c r="B1646" s="5"/>
      <c r="C1646" s="5"/>
    </row>
    <row r="1647" spans="2:3" x14ac:dyDescent="0.2">
      <c r="B1647" s="5"/>
      <c r="C1647" s="5"/>
    </row>
    <row r="1648" spans="2:3" x14ac:dyDescent="0.2">
      <c r="B1648" s="5"/>
      <c r="C1648" s="5"/>
    </row>
    <row r="1649" spans="2:3" x14ac:dyDescent="0.2">
      <c r="B1649" s="5"/>
      <c r="C1649" s="5"/>
    </row>
    <row r="1650" spans="2:3" x14ac:dyDescent="0.2">
      <c r="B1650" s="5"/>
      <c r="C1650" s="5"/>
    </row>
    <row r="1651" spans="2:3" x14ac:dyDescent="0.2">
      <c r="B1651" s="5"/>
      <c r="C1651" s="5"/>
    </row>
    <row r="1652" spans="2:3" x14ac:dyDescent="0.2">
      <c r="B1652" s="5"/>
      <c r="C1652" s="5"/>
    </row>
    <row r="1653" spans="2:3" x14ac:dyDescent="0.2">
      <c r="B1653" s="5"/>
      <c r="C1653" s="5"/>
    </row>
    <row r="1654" spans="2:3" x14ac:dyDescent="0.2">
      <c r="B1654" s="5"/>
      <c r="C1654" s="5"/>
    </row>
    <row r="1655" spans="2:3" x14ac:dyDescent="0.2">
      <c r="B1655" s="5"/>
      <c r="C1655" s="5"/>
    </row>
    <row r="1656" spans="2:3" x14ac:dyDescent="0.2">
      <c r="B1656" s="5"/>
      <c r="C1656" s="5"/>
    </row>
    <row r="1657" spans="2:3" x14ac:dyDescent="0.2">
      <c r="B1657" s="5"/>
      <c r="C1657" s="5"/>
    </row>
    <row r="1658" spans="2:3" x14ac:dyDescent="0.2">
      <c r="B1658" s="5"/>
      <c r="C1658" s="5"/>
    </row>
    <row r="1659" spans="2:3" x14ac:dyDescent="0.2">
      <c r="B1659" s="5"/>
      <c r="C1659" s="5"/>
    </row>
    <row r="1660" spans="2:3" x14ac:dyDescent="0.2">
      <c r="B1660" s="5"/>
      <c r="C1660" s="5"/>
    </row>
    <row r="1661" spans="2:3" x14ac:dyDescent="0.2">
      <c r="B1661" s="5"/>
      <c r="C1661" s="5"/>
    </row>
    <row r="1662" spans="2:3" x14ac:dyDescent="0.2">
      <c r="B1662" s="5"/>
      <c r="C1662" s="5"/>
    </row>
    <row r="1663" spans="2:3" x14ac:dyDescent="0.2">
      <c r="B1663" s="5"/>
      <c r="C1663" s="5"/>
    </row>
    <row r="1664" spans="2:3" x14ac:dyDescent="0.2">
      <c r="B1664" s="5"/>
      <c r="C1664" s="5"/>
    </row>
    <row r="1665" spans="2:3" x14ac:dyDescent="0.2">
      <c r="B1665" s="5"/>
      <c r="C1665" s="5"/>
    </row>
    <row r="1666" spans="2:3" x14ac:dyDescent="0.2">
      <c r="B1666" s="5"/>
      <c r="C1666" s="5"/>
    </row>
    <row r="1667" spans="2:3" x14ac:dyDescent="0.2">
      <c r="B1667" s="5"/>
      <c r="C1667" s="5"/>
    </row>
    <row r="1668" spans="2:3" x14ac:dyDescent="0.2">
      <c r="B1668" s="5"/>
      <c r="C1668" s="5"/>
    </row>
    <row r="1669" spans="2:3" x14ac:dyDescent="0.2">
      <c r="B1669" s="5"/>
      <c r="C1669" s="5"/>
    </row>
    <row r="1670" spans="2:3" x14ac:dyDescent="0.2">
      <c r="B1670" s="5"/>
      <c r="C1670" s="5"/>
    </row>
    <row r="1671" spans="2:3" x14ac:dyDescent="0.2">
      <c r="B1671" s="5"/>
      <c r="C1671" s="5"/>
    </row>
    <row r="1672" spans="2:3" x14ac:dyDescent="0.2">
      <c r="B1672" s="5"/>
      <c r="C1672" s="5"/>
    </row>
    <row r="1673" spans="2:3" x14ac:dyDescent="0.2">
      <c r="B1673" s="5"/>
      <c r="C1673" s="5"/>
    </row>
    <row r="1674" spans="2:3" x14ac:dyDescent="0.2">
      <c r="B1674" s="5"/>
      <c r="C1674" s="5"/>
    </row>
    <row r="1675" spans="2:3" x14ac:dyDescent="0.2">
      <c r="B1675" s="5"/>
      <c r="C1675" s="5"/>
    </row>
    <row r="1676" spans="2:3" x14ac:dyDescent="0.2">
      <c r="B1676" s="5"/>
      <c r="C1676" s="5"/>
    </row>
    <row r="1677" spans="2:3" x14ac:dyDescent="0.2">
      <c r="B1677" s="5"/>
      <c r="C1677" s="5"/>
    </row>
    <row r="1678" spans="2:3" x14ac:dyDescent="0.2">
      <c r="B1678" s="5"/>
      <c r="C1678" s="5"/>
    </row>
    <row r="1679" spans="2:3" x14ac:dyDescent="0.2">
      <c r="B1679" s="5"/>
      <c r="C1679" s="5"/>
    </row>
    <row r="1680" spans="2:3" x14ac:dyDescent="0.2">
      <c r="B1680" s="5"/>
      <c r="C1680" s="5"/>
    </row>
    <row r="1681" spans="2:3" x14ac:dyDescent="0.2">
      <c r="B1681" s="5"/>
      <c r="C1681" s="5"/>
    </row>
    <row r="1682" spans="2:3" x14ac:dyDescent="0.2">
      <c r="B1682" s="5"/>
      <c r="C1682" s="5"/>
    </row>
  </sheetData>
  <mergeCells count="1">
    <mergeCell ref="B1:D1"/>
  </mergeCells>
  <phoneticPr fontId="0" type="noConversion"/>
  <pageMargins left="0.98425196850393704" right="0.39370078740157483" top="0.78740157480314965" bottom="0.78740157480314965" header="0.51181102362204722" footer="0.51181102362204722"/>
  <pageSetup paperSize="9" scale="72" fitToHeight="0" orientation="landscape" r:id="rId1"/>
  <headerFooter alignWithMargins="0">
    <oddFooter>&amp;C&amp;A    стр.&amp;P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125"/>
  <sheetViews>
    <sheetView tabSelected="1"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J111" sqref="J111"/>
    </sheetView>
  </sheetViews>
  <sheetFormatPr defaultRowHeight="12.75" x14ac:dyDescent="0.2"/>
  <cols>
    <col min="1" max="1" width="8.42578125" customWidth="1"/>
    <col min="2" max="2" width="67.140625" customWidth="1"/>
    <col min="3" max="3" width="12" customWidth="1"/>
    <col min="4" max="7" width="8.5703125" style="345" bestFit="1" customWidth="1"/>
    <col min="8" max="17" width="9.42578125" style="345" customWidth="1"/>
    <col min="18" max="18" width="44.7109375" style="449" customWidth="1"/>
  </cols>
  <sheetData>
    <row r="1" spans="1:18" ht="15.75" x14ac:dyDescent="0.2">
      <c r="A1" s="215" t="s">
        <v>611</v>
      </c>
      <c r="Q1" s="370">
        <f>(D7-Q7)/D7</f>
        <v>0.45997900374442474</v>
      </c>
    </row>
    <row r="2" spans="1:18" s="241" customFormat="1" ht="11.25" x14ac:dyDescent="0.2">
      <c r="A2" s="240"/>
      <c r="R2" s="450"/>
    </row>
    <row r="3" spans="1:18" ht="22.5" customHeight="1" x14ac:dyDescent="0.2">
      <c r="A3" s="443" t="s">
        <v>292</v>
      </c>
      <c r="B3" s="443" t="s">
        <v>293</v>
      </c>
      <c r="C3" s="444" t="s">
        <v>81</v>
      </c>
      <c r="D3" s="445" t="s">
        <v>294</v>
      </c>
      <c r="E3" s="445"/>
      <c r="F3" s="445"/>
      <c r="G3" s="443"/>
      <c r="H3" s="443"/>
      <c r="I3" s="443"/>
      <c r="J3" s="443"/>
      <c r="K3" s="443"/>
      <c r="L3" s="443"/>
      <c r="M3" s="443"/>
      <c r="N3" s="443"/>
      <c r="O3" s="443"/>
      <c r="P3" s="443"/>
      <c r="Q3" s="443"/>
      <c r="R3" s="451" t="s">
        <v>637</v>
      </c>
    </row>
    <row r="4" spans="1:18" ht="21" customHeight="1" x14ac:dyDescent="0.2">
      <c r="A4" s="443"/>
      <c r="B4" s="443"/>
      <c r="C4" s="444"/>
      <c r="D4" s="346">
        <v>2007</v>
      </c>
      <c r="E4" s="346">
        <v>2008</v>
      </c>
      <c r="F4" s="346">
        <v>2009</v>
      </c>
      <c r="G4" s="346">
        <v>2010</v>
      </c>
      <c r="H4" s="346">
        <v>2011</v>
      </c>
      <c r="I4" s="346">
        <v>2012</v>
      </c>
      <c r="J4" s="346">
        <v>2013</v>
      </c>
      <c r="K4" s="346">
        <v>2014</v>
      </c>
      <c r="L4" s="346">
        <v>2015</v>
      </c>
      <c r="M4" s="346">
        <v>2016</v>
      </c>
      <c r="N4" s="346">
        <v>2017</v>
      </c>
      <c r="O4" s="346">
        <v>2018</v>
      </c>
      <c r="P4" s="346">
        <v>2019</v>
      </c>
      <c r="Q4" s="346">
        <v>2020</v>
      </c>
      <c r="R4" s="452"/>
    </row>
    <row r="5" spans="1:18" ht="14.25" x14ac:dyDescent="0.2">
      <c r="A5" s="217">
        <v>1</v>
      </c>
      <c r="B5" s="217">
        <v>2</v>
      </c>
      <c r="C5" s="217">
        <v>3</v>
      </c>
      <c r="D5" s="346">
        <v>4</v>
      </c>
      <c r="E5" s="346">
        <v>5</v>
      </c>
      <c r="F5" s="346">
        <v>6</v>
      </c>
      <c r="G5" s="346">
        <v>7</v>
      </c>
      <c r="H5" s="346">
        <v>8</v>
      </c>
      <c r="I5" s="346">
        <v>9</v>
      </c>
      <c r="J5" s="346">
        <v>10</v>
      </c>
      <c r="K5" s="346">
        <v>11</v>
      </c>
      <c r="L5" s="346">
        <v>12</v>
      </c>
      <c r="M5" s="346">
        <v>13</v>
      </c>
      <c r="N5" s="346">
        <v>14</v>
      </c>
      <c r="O5" s="346">
        <v>15</v>
      </c>
      <c r="P5" s="346">
        <v>16</v>
      </c>
      <c r="Q5" s="346">
        <v>17</v>
      </c>
      <c r="R5" s="447"/>
    </row>
    <row r="6" spans="1:18" ht="14.25" x14ac:dyDescent="0.2">
      <c r="A6" s="440" t="s">
        <v>295</v>
      </c>
      <c r="B6" s="441"/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441"/>
      <c r="N6" s="441"/>
      <c r="O6" s="441"/>
      <c r="P6" s="441"/>
      <c r="Q6" s="442"/>
      <c r="R6" s="447"/>
    </row>
    <row r="7" spans="1:18" ht="30" x14ac:dyDescent="0.2">
      <c r="A7" s="218" t="s">
        <v>296</v>
      </c>
      <c r="B7" s="219" t="s">
        <v>297</v>
      </c>
      <c r="C7" s="220" t="s">
        <v>298</v>
      </c>
      <c r="D7" s="347">
        <f>Лист2!D4/Лист2!D3</f>
        <v>31.193797481358814</v>
      </c>
      <c r="E7" s="347">
        <f>(D7+F7)/2</f>
        <v>30.508439863050825</v>
      </c>
      <c r="F7" s="347">
        <f>Лист2!F4/Лист2!F3</f>
        <v>29.823082244742835</v>
      </c>
      <c r="G7" s="347">
        <f>Лист2!G4/Лист2!G3</f>
        <v>29.67156708892616</v>
      </c>
      <c r="H7" s="347">
        <f>Лист2!H4/Лист2!H3</f>
        <v>27.1361778375244</v>
      </c>
      <c r="I7" s="347">
        <f>Лист2!I4/Лист2!I3</f>
        <v>24.713008730762024</v>
      </c>
      <c r="J7" s="347">
        <f>Лист2!J4/Лист2!J3</f>
        <v>21.870101845455739</v>
      </c>
      <c r="K7" s="347">
        <f>Лист2!K4/Лист2!K3</f>
        <v>21.047528538895872</v>
      </c>
      <c r="L7" s="347">
        <f>Лист2!L4/Лист2!L3</f>
        <v>20.120518087334318</v>
      </c>
      <c r="M7" s="347">
        <f>Лист2!M4/Лист2!M3</f>
        <v>19.370679951687023</v>
      </c>
      <c r="N7" s="347">
        <f>Лист2!N4/Лист2!N3</f>
        <v>18.673204455688964</v>
      </c>
      <c r="O7" s="347">
        <f>Лист2!O4/Лист2!O3</f>
        <v>18.022791772103144</v>
      </c>
      <c r="P7" s="347">
        <f>Лист2!P4/Лист2!P3</f>
        <v>17.414833952714268</v>
      </c>
      <c r="Q7" s="347">
        <f>Лист2!Q4/Лист2!Q3</f>
        <v>16.845305592878042</v>
      </c>
      <c r="R7" s="447"/>
    </row>
    <row r="8" spans="1:18" ht="51" x14ac:dyDescent="0.2">
      <c r="A8" s="218" t="s">
        <v>299</v>
      </c>
      <c r="B8" s="219" t="s">
        <v>469</v>
      </c>
      <c r="C8" s="218" t="s">
        <v>95</v>
      </c>
      <c r="D8" s="349">
        <v>96</v>
      </c>
      <c r="E8" s="349">
        <f t="shared" ref="E8:E14" si="0">(D8+F8)/2</f>
        <v>92.516099242750727</v>
      </c>
      <c r="F8" s="349">
        <f>Лист2!F9/Лист2!F5*100</f>
        <v>89.032198485501439</v>
      </c>
      <c r="G8" s="349">
        <f>Лист2!G9/Лист2!G5*100</f>
        <v>93.677552132199395</v>
      </c>
      <c r="H8" s="349">
        <f>Лист2!H9/Лист2!H5*100</f>
        <v>97.449845180040015</v>
      </c>
      <c r="I8" s="349">
        <f>Лист2!I9/Лист2!I5*100</f>
        <v>97.82009061943657</v>
      </c>
      <c r="J8" s="349">
        <f>Лист2!J9/Лист2!J5*100</f>
        <v>98.264504007055493</v>
      </c>
      <c r="K8" s="349">
        <f>Лист2!K9/Лист2!K5*100</f>
        <v>98.396534046670112</v>
      </c>
      <c r="L8" s="349">
        <f>Лист2!L9/Лист2!L5*100</f>
        <v>98.47001790897302</v>
      </c>
      <c r="M8" s="349">
        <f>Лист2!M9/Лист2!M5*100</f>
        <v>98.587350959046134</v>
      </c>
      <c r="N8" s="349">
        <f>Лист2!N9/Лист2!N5*100</f>
        <v>98.704530596637511</v>
      </c>
      <c r="O8" s="349">
        <f>Лист2!O9/Лист2!O5*100</f>
        <v>98.821557122429866</v>
      </c>
      <c r="P8" s="349">
        <f>Лист2!P9/Лист2!P5*100</f>
        <v>98.938430836320634</v>
      </c>
      <c r="Q8" s="349">
        <f>Лист2!Q9/Лист2!Q5*100</f>
        <v>99.055152037424605</v>
      </c>
      <c r="R8" s="447"/>
    </row>
    <row r="9" spans="1:18" ht="51" x14ac:dyDescent="0.2">
      <c r="A9" s="218" t="s">
        <v>300</v>
      </c>
      <c r="B9" s="219" t="s">
        <v>470</v>
      </c>
      <c r="C9" s="218" t="s">
        <v>95</v>
      </c>
      <c r="D9" s="349">
        <v>11</v>
      </c>
      <c r="E9" s="349">
        <f t="shared" si="0"/>
        <v>17.527222356058779</v>
      </c>
      <c r="F9" s="349">
        <f>Лист2!F10/Лист2!F6*100</f>
        <v>24.054444712117562</v>
      </c>
      <c r="G9" s="349">
        <f>Лист2!G10/Лист2!G6*100</f>
        <v>32.209764710949052</v>
      </c>
      <c r="H9" s="349">
        <f>Лист2!H10/Лист2!H6*100</f>
        <v>38.805109425910445</v>
      </c>
      <c r="I9" s="349">
        <f>Лист2!I10/Лист2!I6*100</f>
        <v>47.862158835879249</v>
      </c>
      <c r="J9" s="349">
        <f>Лист2!J10/Лист2!J6*100</f>
        <v>51.872209862001775</v>
      </c>
      <c r="K9" s="349">
        <f>Лист2!K10/Лист2!K6*100</f>
        <v>54.303949059469559</v>
      </c>
      <c r="L9" s="349">
        <f>Лист2!L10/Лист2!L6*100</f>
        <v>56.130320355749163</v>
      </c>
      <c r="M9" s="349">
        <f>Лист2!M10/Лист2!M6*100</f>
        <v>56.967808302069479</v>
      </c>
      <c r="N9" s="349">
        <f>Лист2!N10/Лист2!N6*100</f>
        <v>57.805549671679735</v>
      </c>
      <c r="O9" s="349">
        <f>Лист2!O10/Лист2!O6*100</f>
        <v>58.643544579625924</v>
      </c>
      <c r="P9" s="349">
        <f>Лист2!P10/Лист2!P6*100</f>
        <v>59.481793141023701</v>
      </c>
      <c r="Q9" s="349">
        <f>Лист2!Q10/Лист2!Q6*100</f>
        <v>60.320295471058373</v>
      </c>
      <c r="R9" s="447"/>
    </row>
    <row r="10" spans="1:18" ht="38.25" x14ac:dyDescent="0.2">
      <c r="A10" s="218" t="s">
        <v>301</v>
      </c>
      <c r="B10" s="219" t="s">
        <v>471</v>
      </c>
      <c r="C10" s="218" t="s">
        <v>95</v>
      </c>
      <c r="D10" s="349">
        <v>31</v>
      </c>
      <c r="E10" s="349">
        <f t="shared" si="0"/>
        <v>45.906852248394003</v>
      </c>
      <c r="F10" s="349">
        <f>Лист2!F11/Лист2!F7*100</f>
        <v>60.813704496788013</v>
      </c>
      <c r="G10" s="349">
        <f>Лист2!G11/Лист2!G7*100</f>
        <v>66.228962456075465</v>
      </c>
      <c r="H10" s="349">
        <f>Лист2!H11/Лист2!H7*100</f>
        <v>86.400605258180434</v>
      </c>
      <c r="I10" s="349">
        <f>Лист2!I11/Лист2!I7*100</f>
        <v>86.465089660434941</v>
      </c>
      <c r="J10" s="349">
        <f>Лист2!J11/Лист2!J7*100</f>
        <v>86.607658264383304</v>
      </c>
      <c r="K10" s="349">
        <f>Лист2!K11/Лист2!K7*100</f>
        <v>86.870451237263467</v>
      </c>
      <c r="L10" s="349">
        <f>Лист2!L11/Лист2!L7*100</f>
        <v>87.354863889159915</v>
      </c>
      <c r="M10" s="349">
        <f>Лист2!M11/Лист2!M7*100</f>
        <v>87.218980941267986</v>
      </c>
      <c r="N10" s="349">
        <f>Лист2!N11/Лист2!N7*100</f>
        <v>87.084019769357496</v>
      </c>
      <c r="O10" s="349">
        <f>Лист2!O11/Лист2!O7*100</f>
        <v>86.949971025690544</v>
      </c>
      <c r="P10" s="349">
        <f>Лист2!P11/Лист2!P7*100</f>
        <v>86.816825488497457</v>
      </c>
      <c r="Q10" s="349">
        <f>Лист2!Q11/Лист2!Q7*100</f>
        <v>86.684574059861859</v>
      </c>
      <c r="R10" s="447"/>
    </row>
    <row r="11" spans="1:18" ht="51" x14ac:dyDescent="0.2">
      <c r="A11" s="218" t="s">
        <v>302</v>
      </c>
      <c r="B11" s="219" t="s">
        <v>472</v>
      </c>
      <c r="C11" s="218" t="s">
        <v>95</v>
      </c>
      <c r="D11" s="349">
        <v>100</v>
      </c>
      <c r="E11" s="349">
        <f t="shared" si="0"/>
        <v>85.700013724176358</v>
      </c>
      <c r="F11" s="349">
        <f>Лист2!F12/Лист2!F8*100</f>
        <v>71.400027448352702</v>
      </c>
      <c r="G11" s="349">
        <f>Лист2!G12/Лист2!G8*100</f>
        <v>75.600011076518967</v>
      </c>
      <c r="H11" s="349">
        <f>Лист2!H12/Лист2!H8*100</f>
        <v>81.39994994219515</v>
      </c>
      <c r="I11" s="349">
        <f>Лист2!I12/Лист2!I8*100</f>
        <v>83.0002355035585</v>
      </c>
      <c r="J11" s="349">
        <f>Лист2!J12/Лист2!J8*100</f>
        <v>84.000048138253064</v>
      </c>
      <c r="K11" s="349">
        <f>Лист2!K12/Лист2!K8*100</f>
        <v>84.999979867366207</v>
      </c>
      <c r="L11" s="349">
        <f>Лист2!L12/Лист2!L8*100</f>
        <v>86.000056542582627</v>
      </c>
      <c r="M11" s="349">
        <f>Лист2!M12/Лист2!M8*100</f>
        <v>86.795125593707255</v>
      </c>
      <c r="N11" s="349">
        <f>Лист2!N12/Лист2!N8*100</f>
        <v>87.592663265198638</v>
      </c>
      <c r="O11" s="349">
        <f>Лист2!O12/Лист2!O8*100</f>
        <v>88.392681072211403</v>
      </c>
      <c r="P11" s="349">
        <f>Лист2!P12/Лист2!P8*100</f>
        <v>89.195190601629946</v>
      </c>
      <c r="Q11" s="349">
        <f>Лист2!Q12/Лист2!Q8*100</f>
        <v>90.000203512627962</v>
      </c>
      <c r="R11" s="447"/>
    </row>
    <row r="12" spans="1:18" ht="38.25" x14ac:dyDescent="0.2">
      <c r="A12" s="342" t="s">
        <v>303</v>
      </c>
      <c r="B12" s="221" t="s">
        <v>308</v>
      </c>
      <c r="C12" s="218" t="s">
        <v>95</v>
      </c>
      <c r="D12" s="349" t="e">
        <f>Лист2!D20/Лист2!D19*100</f>
        <v>#DIV/0!</v>
      </c>
      <c r="E12" s="349" t="e">
        <f>Лист2!E20/Лист2!E19*100</f>
        <v>#DIV/0!</v>
      </c>
      <c r="F12" s="349" t="e">
        <f>Лист2!F20/Лист2!F19*100</f>
        <v>#DIV/0!</v>
      </c>
      <c r="G12" s="349">
        <f>Лист2!G20/Лист2!G19*100</f>
        <v>84.534746995635459</v>
      </c>
      <c r="H12" s="349">
        <f>Лист2!H20/Лист2!H19*100</f>
        <v>98.892766071668234</v>
      </c>
      <c r="I12" s="349">
        <f>Лист2!I20/Лист2!I19*100</f>
        <v>98.030910982315348</v>
      </c>
      <c r="J12" s="349">
        <f>Лист2!J20/Лист2!J19*100</f>
        <v>95.378991654596874</v>
      </c>
      <c r="K12" s="349">
        <f>Лист2!K20/Лист2!K19*100</f>
        <v>95.96708267480517</v>
      </c>
      <c r="L12" s="349">
        <f>Лист2!L20/Лист2!L19*100</f>
        <v>95.87203302373581</v>
      </c>
      <c r="M12" s="349">
        <f>Лист2!M20/Лист2!M19*100</f>
        <v>95.87203302373581</v>
      </c>
      <c r="N12" s="349">
        <f>Лист2!N20/Лист2!N19*100</f>
        <v>95.87203302373581</v>
      </c>
      <c r="O12" s="349">
        <f>Лист2!O20/Лист2!O19*100</f>
        <v>95.872033023735824</v>
      </c>
      <c r="P12" s="349">
        <f>Лист2!P20/Лист2!P19*100</f>
        <v>95.872033023735781</v>
      </c>
      <c r="Q12" s="349" t="e">
        <f>Лист2!Q20/Лист2!Q19*100</f>
        <v>#DIV/0!</v>
      </c>
      <c r="R12" s="447"/>
    </row>
    <row r="13" spans="1:18" ht="38.25" x14ac:dyDescent="0.2">
      <c r="A13" s="218" t="s">
        <v>305</v>
      </c>
      <c r="B13" s="221" t="s">
        <v>304</v>
      </c>
      <c r="C13" s="222" t="s">
        <v>243</v>
      </c>
      <c r="D13" s="349">
        <v>0</v>
      </c>
      <c r="E13" s="349">
        <f t="shared" si="0"/>
        <v>0</v>
      </c>
      <c r="F13" s="349">
        <f>Лист2!G17-Лист2!F17</f>
        <v>0</v>
      </c>
      <c r="G13" s="349">
        <f>Лист2!H17-Лист2!G17</f>
        <v>0</v>
      </c>
      <c r="H13" s="349">
        <f>Лист2!I17-Лист2!H17</f>
        <v>0</v>
      </c>
      <c r="I13" s="349">
        <f>Лист2!J17-Лист2!I17</f>
        <v>0</v>
      </c>
      <c r="J13" s="349">
        <f>Лист2!K17-Лист2!J17</f>
        <v>0</v>
      </c>
      <c r="K13" s="349">
        <f>Лист2!L17-Лист2!K17</f>
        <v>0</v>
      </c>
      <c r="L13" s="349">
        <f>Лист2!M17-Лист2!L17</f>
        <v>958.68</v>
      </c>
      <c r="M13" s="349">
        <f>Лист2!N17-Лист2!M17</f>
        <v>958.68</v>
      </c>
      <c r="N13" s="349">
        <f>Лист2!O17-Лист2!N17</f>
        <v>958.67999999999961</v>
      </c>
      <c r="O13" s="349">
        <f>Лист2!P17-Лист2!O17</f>
        <v>958.68000000000029</v>
      </c>
      <c r="P13" s="350">
        <f>Лист2!Q17-Лист2!P17</f>
        <v>958.67999999999984</v>
      </c>
      <c r="Q13" s="350">
        <v>0</v>
      </c>
      <c r="R13" s="447"/>
    </row>
    <row r="14" spans="1:18" ht="51" x14ac:dyDescent="0.2">
      <c r="A14" s="218" t="s">
        <v>307</v>
      </c>
      <c r="B14" s="221" t="s">
        <v>306</v>
      </c>
      <c r="C14" s="218" t="s">
        <v>95</v>
      </c>
      <c r="D14" s="349">
        <v>0</v>
      </c>
      <c r="E14" s="349">
        <f t="shared" si="0"/>
        <v>0</v>
      </c>
      <c r="F14" s="349">
        <f>Лист2!F17/Лист2!F18</f>
        <v>0</v>
      </c>
      <c r="G14" s="349">
        <f>Лист2!G17/Лист2!G18*100</f>
        <v>0</v>
      </c>
      <c r="H14" s="349">
        <f>Лист2!H17/Лист2!H18*100</f>
        <v>0</v>
      </c>
      <c r="I14" s="349">
        <f>Лист2!I17/Лист2!I18*100</f>
        <v>0</v>
      </c>
      <c r="J14" s="349">
        <f>Лист2!J17/Лист2!J18</f>
        <v>0</v>
      </c>
      <c r="K14" s="349">
        <f>Лист2!K17/Лист2!K18</f>
        <v>0</v>
      </c>
      <c r="L14" s="349">
        <f>Лист2!L17/Лист2!L18*100</f>
        <v>0</v>
      </c>
      <c r="M14" s="349">
        <f>Лист2!M17/Лист2!M18*100</f>
        <v>0.89759242416136109</v>
      </c>
      <c r="N14" s="349">
        <f>Лист2!N17/Лист2!N18*100</f>
        <v>1.7963862194501701</v>
      </c>
      <c r="O14" s="349">
        <f>Лист2!O17/Лист2!O18*100</f>
        <v>2.6963837994214073</v>
      </c>
      <c r="P14" s="349">
        <f>Лист2!P17/Лист2!P18*100</f>
        <v>3.5975875840994984</v>
      </c>
      <c r="Q14" s="349">
        <f>Лист2!Q17/Лист2!Q18*100</f>
        <v>4.5</v>
      </c>
      <c r="R14" s="447"/>
    </row>
    <row r="15" spans="1:18" x14ac:dyDescent="0.2">
      <c r="R15" s="447"/>
    </row>
    <row r="16" spans="1:18" ht="14.25" x14ac:dyDescent="0.2">
      <c r="A16" s="440" t="s">
        <v>309</v>
      </c>
      <c r="B16" s="441"/>
      <c r="C16" s="441"/>
      <c r="D16" s="441"/>
      <c r="E16" s="441"/>
      <c r="F16" s="441"/>
      <c r="G16" s="441"/>
      <c r="H16" s="441"/>
      <c r="I16" s="441"/>
      <c r="J16" s="441"/>
      <c r="K16" s="441"/>
      <c r="L16" s="441"/>
      <c r="M16" s="441"/>
      <c r="N16" s="441"/>
      <c r="O16" s="441"/>
      <c r="P16" s="441"/>
      <c r="Q16" s="442"/>
      <c r="R16" s="447"/>
    </row>
    <row r="17" spans="1:18" ht="15" x14ac:dyDescent="0.2">
      <c r="A17" s="218" t="s">
        <v>310</v>
      </c>
      <c r="B17" s="221" t="s">
        <v>311</v>
      </c>
      <c r="C17" s="218" t="s">
        <v>312</v>
      </c>
      <c r="D17" s="351">
        <f>(D7-D7)/D7*Лист2!D5</f>
        <v>0</v>
      </c>
      <c r="E17" s="351">
        <v>0</v>
      </c>
      <c r="F17" s="351">
        <f>(D7-F7)/F7*Лист2!D5</f>
        <v>6013.1962099027342</v>
      </c>
      <c r="G17" s="351">
        <f>(D7-G7)/D7*Лист2!D5</f>
        <v>6384.439874349061</v>
      </c>
      <c r="H17" s="351">
        <f>(D7-H7)/D7*Лист2!D5</f>
        <v>17018.204851132337</v>
      </c>
      <c r="I17" s="351">
        <f>(D7-I7)/D7*Лист2!D5</f>
        <v>27181.3033836621</v>
      </c>
      <c r="J17" s="351">
        <f>(F7-J7)/F7*Лист2!F5</f>
        <v>34652.423801270103</v>
      </c>
      <c r="K17" s="351">
        <f>(G7-K7)/G7*Лист2!G5</f>
        <v>38413.4558013145</v>
      </c>
      <c r="L17" s="351">
        <f>(H7-L7)/H7*Лист2!H5</f>
        <v>33982.654818434166</v>
      </c>
      <c r="M17" s="351">
        <f>(I7-M7)/I7*Лист2!I5</f>
        <v>28292.304317793172</v>
      </c>
      <c r="N17" s="351">
        <f>(J7-N7)/J7*Лист2!J5</f>
        <v>19060.699309237803</v>
      </c>
      <c r="O17" s="351">
        <f>(K7-O7)/K7*Лист2!K5</f>
        <v>18641.895552083137</v>
      </c>
      <c r="P17" s="351">
        <f>(L7-P7)/L7*Лист2!L5</f>
        <v>17420.284309471113</v>
      </c>
      <c r="Q17" s="351">
        <f>(D7-Q7)/D7*Лист2!D5</f>
        <v>60179.513038886835</v>
      </c>
      <c r="R17" s="447"/>
    </row>
    <row r="18" spans="1:18" ht="15" x14ac:dyDescent="0.2">
      <c r="A18" s="218" t="s">
        <v>313</v>
      </c>
      <c r="B18" s="221" t="s">
        <v>42</v>
      </c>
      <c r="C18" s="218" t="s">
        <v>251</v>
      </c>
      <c r="D18" s="351">
        <f>D17*Лист2!D13</f>
        <v>0</v>
      </c>
      <c r="E18" s="351">
        <v>0</v>
      </c>
      <c r="F18" s="351">
        <f>F17*Лист2!F13</f>
        <v>13469.559510182125</v>
      </c>
      <c r="G18" s="351">
        <f>G17*Лист2!D13</f>
        <v>11300.458577597838</v>
      </c>
      <c r="H18" s="351">
        <f>H17*Лист2!D13</f>
        <v>30122.222586504238</v>
      </c>
      <c r="I18" s="351">
        <f>I17*Лист2!D13</f>
        <v>48110.906989081916</v>
      </c>
      <c r="J18" s="351">
        <f>J17*Лист2!F13</f>
        <v>77621.429314845038</v>
      </c>
      <c r="K18" s="351">
        <f>K17*Лист2!G13</f>
        <v>96033.639503286249</v>
      </c>
      <c r="L18" s="351">
        <f>L17*Лист2!H13</f>
        <v>97700.13260299823</v>
      </c>
      <c r="M18" s="351">
        <f>M17*Лист2!I13</f>
        <v>91914.623652430557</v>
      </c>
      <c r="N18" s="351">
        <f>N17*Лист2!J13</f>
        <v>68735.026037783813</v>
      </c>
      <c r="O18" s="351">
        <f>O17*Лист2!K13</f>
        <v>74619.49755720816</v>
      </c>
      <c r="P18" s="351">
        <f>P17*Лист2!L13</f>
        <v>77399.91211288741</v>
      </c>
      <c r="Q18" s="351">
        <f>Q17*Лист2!D13</f>
        <v>106517.7380788297</v>
      </c>
      <c r="R18" s="447"/>
    </row>
    <row r="19" spans="1:18" ht="15" x14ac:dyDescent="0.2">
      <c r="A19" s="218" t="s">
        <v>314</v>
      </c>
      <c r="B19" s="221" t="s">
        <v>46</v>
      </c>
      <c r="C19" s="218" t="s">
        <v>98</v>
      </c>
      <c r="D19" s="327">
        <f>(D7-D7)/D7*Лист2!D6</f>
        <v>0</v>
      </c>
      <c r="E19" s="327">
        <v>0</v>
      </c>
      <c r="F19" s="327">
        <f>(D7-F7)/D7*Лист2!F6</f>
        <v>29.184463100233359</v>
      </c>
      <c r="G19" s="327">
        <f>(D7-G7)/D7*Лист2!D6</f>
        <v>33.775346593951092</v>
      </c>
      <c r="H19" s="327">
        <f>(D7-H7)/D7*Лист2!D6</f>
        <v>90.03072760748006</v>
      </c>
      <c r="I19" s="327">
        <f>(D7-I7)/D7*Лист2!D6</f>
        <v>143.79616077943339</v>
      </c>
      <c r="J19" s="327">
        <f>(F7-J7)/F7*Лист2!F6</f>
        <v>177.11286240112318</v>
      </c>
      <c r="K19" s="327">
        <f>(G7-K7)/G7*Лист2!G6</f>
        <v>202.46382658392352</v>
      </c>
      <c r="L19" s="327">
        <f>(H7-L7)/H7*Лист2!H6</f>
        <v>179.32525151710098</v>
      </c>
      <c r="M19" s="327">
        <f>(I7-M7)/I7*Лист2!I6</f>
        <v>149.3010993305459</v>
      </c>
      <c r="N19" s="327">
        <f>(J7-N7)/J7*Лист2!J6</f>
        <v>100.5241942403447</v>
      </c>
      <c r="O19" s="327">
        <f>(K7-O7)/K7*Лист2!K6</f>
        <v>98.400995401000358</v>
      </c>
      <c r="P19" s="327">
        <f>(L7-P7)/L7*Лист2!L6</f>
        <v>88.906061016826186</v>
      </c>
      <c r="Q19" s="327">
        <f>(D7-Q7)/D7*Лист2!D6</f>
        <v>318.36526786162869</v>
      </c>
      <c r="R19" s="447"/>
    </row>
    <row r="20" spans="1:18" ht="15" x14ac:dyDescent="0.2">
      <c r="A20" s="218" t="s">
        <v>315</v>
      </c>
      <c r="B20" s="221" t="s">
        <v>47</v>
      </c>
      <c r="C20" s="218" t="s">
        <v>251</v>
      </c>
      <c r="D20" s="351">
        <f>D19*Лист2!D14</f>
        <v>0</v>
      </c>
      <c r="E20" s="351">
        <v>0</v>
      </c>
      <c r="F20" s="351">
        <f>F19*Лист2!F14</f>
        <v>24418.932120596255</v>
      </c>
      <c r="G20" s="351">
        <f>G19*Лист2!D14</f>
        <v>21953.975286068209</v>
      </c>
      <c r="H20" s="351">
        <f>H19*Лист2!D14</f>
        <v>58519.972944862042</v>
      </c>
      <c r="I20" s="351">
        <f>I19*Лист2!D14</f>
        <v>93467.504506631711</v>
      </c>
      <c r="J20" s="351">
        <f>J19*Лист2!F14</f>
        <v>148192.10309964378</v>
      </c>
      <c r="K20" s="351">
        <f>K19*Лист2!G14</f>
        <v>185402.1999176963</v>
      </c>
      <c r="L20" s="351">
        <f>L19*Лист2!H14</f>
        <v>185906.48824777859</v>
      </c>
      <c r="M20" s="351">
        <f>M19*Лист2!I14</f>
        <v>163415.08603772282</v>
      </c>
      <c r="N20" s="351">
        <f>N19*Лист2!J14</f>
        <v>120695.85333990262</v>
      </c>
      <c r="O20" s="351">
        <f>O19*Лист2!K14</f>
        <v>127409.44241029727</v>
      </c>
      <c r="P20" s="351">
        <f>P19*Лист2!L14</f>
        <v>122581.91991407605</v>
      </c>
      <c r="Q20" s="351">
        <f>Q19*Лист2!D14</f>
        <v>206937.42411005867</v>
      </c>
      <c r="R20" s="447"/>
    </row>
    <row r="21" spans="1:18" ht="15" x14ac:dyDescent="0.2">
      <c r="A21" s="218" t="s">
        <v>316</v>
      </c>
      <c r="B21" s="221" t="s">
        <v>48</v>
      </c>
      <c r="C21" s="218" t="s">
        <v>14</v>
      </c>
      <c r="D21" s="351">
        <f>(D7-D7)/D7*Лист2!D7</f>
        <v>0</v>
      </c>
      <c r="E21" s="351">
        <v>0</v>
      </c>
      <c r="F21" s="351">
        <f>(D7-F7)/D7*Лист2!F7</f>
        <v>451.45924760870503</v>
      </c>
      <c r="G21" s="351">
        <f>(D7-G7)/D7*Лист2!D7</f>
        <v>511.80534737312223</v>
      </c>
      <c r="H21" s="351">
        <f>(D7-H7)/D7*Лист2!D7</f>
        <v>1364.2556617214263</v>
      </c>
      <c r="I21" s="351">
        <f>(D7-I7)/D7*Лист2!D7</f>
        <v>2178.9752420133464</v>
      </c>
      <c r="J21" s="351">
        <f>(F7-J7)/F7*Лист2!F7</f>
        <v>2739.7879250619426</v>
      </c>
      <c r="K21" s="351">
        <f>(G7-K7)/G7*Лист2!G7</f>
        <v>3143.0882164236477</v>
      </c>
      <c r="L21" s="351">
        <f>(H7-L7)/H7*Лист2!H7</f>
        <v>2733.7522123667509</v>
      </c>
      <c r="M21" s="351">
        <f>(I7-M7)/I7*Лист2!I7</f>
        <v>2266.3762041286368</v>
      </c>
      <c r="N21" s="351">
        <f>(J7-N7)/J7*Лист2!J7</f>
        <v>1519.3597041314295</v>
      </c>
      <c r="O21" s="351">
        <f>(K7-O7)/K7*Лист2!K7</f>
        <v>1480.9298072311437</v>
      </c>
      <c r="P21" s="351">
        <f>(L7-P7)/L7*Лист2!L7</f>
        <v>1378.2227960211931</v>
      </c>
      <c r="Q21" s="351">
        <f>(D7-Q7)/D7*Лист2!D7</f>
        <v>4824.2597912715264</v>
      </c>
      <c r="R21" s="447"/>
    </row>
    <row r="22" spans="1:18" ht="15" x14ac:dyDescent="0.2">
      <c r="A22" s="218" t="s">
        <v>317</v>
      </c>
      <c r="B22" s="221" t="s">
        <v>49</v>
      </c>
      <c r="C22" s="218" t="s">
        <v>251</v>
      </c>
      <c r="D22" s="351">
        <f>D21*Лист2!D15</f>
        <v>0</v>
      </c>
      <c r="E22" s="351">
        <v>0</v>
      </c>
      <c r="F22" s="351">
        <f>F21*Лист2!F15</f>
        <v>4853.1869117935794</v>
      </c>
      <c r="G22" s="351">
        <f>G21*Лист2!D15</f>
        <v>3889.7206400357286</v>
      </c>
      <c r="H22" s="351">
        <f>H21*Лист2!D15</f>
        <v>10368.34302908284</v>
      </c>
      <c r="I22" s="351">
        <f>I21*Лист2!D15</f>
        <v>16560.211839301432</v>
      </c>
      <c r="J22" s="351">
        <f>J21*Лист2!F15</f>
        <v>29452.720194415884</v>
      </c>
      <c r="K22" s="351">
        <f>K21*Лист2!G15</f>
        <v>34479.677734167417</v>
      </c>
      <c r="L22" s="351">
        <f>L21*Лист2!H15</f>
        <v>35128.715928912745</v>
      </c>
      <c r="M22" s="351">
        <f>M21*Лист2!I15</f>
        <v>31263.469888447376</v>
      </c>
      <c r="N22" s="351">
        <f>N21*Лист2!J15</f>
        <v>22101.02238992674</v>
      </c>
      <c r="O22" s="351">
        <f>O21*Лист2!K15</f>
        <v>22716.050160982802</v>
      </c>
      <c r="P22" s="351">
        <f>P21*Лист2!L15</f>
        <v>22292.786542852904</v>
      </c>
      <c r="Q22" s="351">
        <f>Q21*Лист2!D15</f>
        <v>36664.374413663601</v>
      </c>
      <c r="R22" s="447"/>
    </row>
    <row r="23" spans="1:18" ht="15" x14ac:dyDescent="0.2">
      <c r="A23" s="218" t="s">
        <v>318</v>
      </c>
      <c r="B23" s="221" t="s">
        <v>319</v>
      </c>
      <c r="C23" s="218" t="s">
        <v>14</v>
      </c>
      <c r="D23" s="351">
        <f>(D7-D7)/D7*Лист2!D8</f>
        <v>0</v>
      </c>
      <c r="E23" s="351">
        <v>0</v>
      </c>
      <c r="F23" s="351">
        <f>(D7-F7)/D7*Лист2!F8</f>
        <v>10886.082449297777</v>
      </c>
      <c r="G23" s="351">
        <f>(D7-G7)/D7*Лист2!D8</f>
        <v>12453.93011941264</v>
      </c>
      <c r="H23" s="351">
        <f>(D7-H7)/D7*Лист2!D8</f>
        <v>33196.887768554712</v>
      </c>
      <c r="I23" s="351">
        <f>(D7-I7)/D7*Лист2!D8</f>
        <v>53021.730888991427</v>
      </c>
      <c r="J23" s="351">
        <f>(F7-J7)/F7*Лист2!F8</f>
        <v>66064.783042534109</v>
      </c>
      <c r="K23" s="351">
        <f>(G7-K7)/G7*Лист2!G8</f>
        <v>73472.520895606125</v>
      </c>
      <c r="L23" s="351">
        <f>(H7-L7)/H7*Лист2!H8</f>
        <v>65075.660641443406</v>
      </c>
      <c r="M23" s="351">
        <f>(I7-M7)/I7*Лист2!I8</f>
        <v>54157.614583339855</v>
      </c>
      <c r="N23" s="351">
        <f>(J7-N7)/J7*Лист2!J8</f>
        <v>36439.198168682989</v>
      </c>
      <c r="O23" s="351">
        <f>(K7-O7)/K7*Лист2!K8</f>
        <v>35690.767628847767</v>
      </c>
      <c r="P23" s="351">
        <f>(L7-P7)/L7*Лист2!L8</f>
        <v>33295.867159492969</v>
      </c>
      <c r="Q23" s="351">
        <f>(D7-Q7)/D7*Лист2!D8</f>
        <v>117390.32158760715</v>
      </c>
      <c r="R23" s="447"/>
    </row>
    <row r="24" spans="1:18" ht="15" x14ac:dyDescent="0.2">
      <c r="A24" s="218" t="s">
        <v>320</v>
      </c>
      <c r="B24" s="221" t="s">
        <v>321</v>
      </c>
      <c r="C24" s="218" t="s">
        <v>251</v>
      </c>
      <c r="D24" s="351">
        <f>D23*Лист2!D16</f>
        <v>0</v>
      </c>
      <c r="E24" s="351">
        <v>0</v>
      </c>
      <c r="F24" s="351">
        <f>F23*Лист2!F16/1000</f>
        <v>25070.647880732784</v>
      </c>
      <c r="G24" s="351">
        <f>G23*Лист2!D16/1000</f>
        <v>19303.591685089592</v>
      </c>
      <c r="H24" s="351">
        <f>H23*Лист2!D16/1000</f>
        <v>51455.176041259801</v>
      </c>
      <c r="I24" s="351">
        <f>I23*Лист2!D16/1000</f>
        <v>82183.682877936706</v>
      </c>
      <c r="J24" s="351">
        <f>J23*Лист2!F16/1000</f>
        <v>152147.19534695605</v>
      </c>
      <c r="K24" s="351">
        <f>K23*Лист2!G16/1000</f>
        <v>212335.5853883017</v>
      </c>
      <c r="L24" s="351">
        <f>L23*Лист2!H16/1000</f>
        <v>219304.97636166427</v>
      </c>
      <c r="M24" s="351">
        <f>M23*Лист2!I16/1000</f>
        <v>192692.79268752321</v>
      </c>
      <c r="N24" s="351">
        <f>N23*Лист2!J16/1000</f>
        <v>142222.19045236972</v>
      </c>
      <c r="O24" s="351">
        <f>O23*Лист2!K16/1000</f>
        <v>150222.44094982024</v>
      </c>
      <c r="P24" s="351">
        <f>P23*Лист2!L16/1000</f>
        <v>149232.07660884751</v>
      </c>
      <c r="Q24" s="351">
        <f>Q23*Лист2!D16/1000</f>
        <v>181954.99846079107</v>
      </c>
      <c r="R24" s="447"/>
    </row>
    <row r="25" spans="1:18" ht="14.25" x14ac:dyDescent="0.2">
      <c r="A25" s="439" t="s">
        <v>322</v>
      </c>
      <c r="B25" s="439"/>
      <c r="C25" s="439"/>
      <c r="D25" s="439"/>
      <c r="E25" s="439"/>
      <c r="F25" s="439"/>
      <c r="G25" s="439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47"/>
    </row>
    <row r="26" spans="1:18" ht="38.25" x14ac:dyDescent="0.2">
      <c r="A26" s="218" t="s">
        <v>323</v>
      </c>
      <c r="B26" s="219" t="s">
        <v>592</v>
      </c>
      <c r="C26" s="218" t="s">
        <v>185</v>
      </c>
      <c r="D26" s="355">
        <f>Лист2!D21/Лист2!D22</f>
        <v>0.19829683698296838</v>
      </c>
      <c r="E26" s="355">
        <f>Лист2!E21/Лист2!E22</f>
        <v>0.19829683698296838</v>
      </c>
      <c r="F26" s="355">
        <f>Лист2!F21/Лист2!F22</f>
        <v>0.19829683698296838</v>
      </c>
      <c r="G26" s="355">
        <f>Лист2!G21/Лист2!G22</f>
        <v>0.19846878680800942</v>
      </c>
      <c r="H26" s="355">
        <f>Лист2!H21/Лист2!H22</f>
        <v>0.20143307537976499</v>
      </c>
      <c r="I26" s="355">
        <f>Лист2!I21/Лист2!I22</f>
        <v>0.19501289767841792</v>
      </c>
      <c r="J26" s="355">
        <f>Лист2!J21/Лист2!J22</f>
        <v>0.18859271997707081</v>
      </c>
      <c r="K26" s="355">
        <f>Лист2!K21/Лист2!K22</f>
        <v>0.1821438807681284</v>
      </c>
      <c r="L26" s="355">
        <f>Лист2!L21/Лист2!L22</f>
        <v>0.177701347090857</v>
      </c>
      <c r="M26" s="355">
        <f>Лист2!M21/Лист2!M22</f>
        <v>0.17655488678704501</v>
      </c>
      <c r="N26" s="355">
        <f>Лист2!N21/Лист2!N22</f>
        <v>0.17540842648323304</v>
      </c>
      <c r="O26" s="355">
        <f>Лист2!O21/Лист2!O22</f>
        <v>0.17426196617942105</v>
      </c>
      <c r="P26" s="355">
        <f>Лист2!P21/Лист2!P22</f>
        <v>0.17311550587560906</v>
      </c>
      <c r="Q26" s="355">
        <f>Лист2!Q21/Лист2!Q22</f>
        <v>0.1719690455717971</v>
      </c>
      <c r="R26" s="447"/>
    </row>
    <row r="27" spans="1:18" ht="25.5" x14ac:dyDescent="0.2">
      <c r="A27" s="218" t="s">
        <v>325</v>
      </c>
      <c r="B27" s="219" t="s">
        <v>593</v>
      </c>
      <c r="C27" s="218" t="s">
        <v>185</v>
      </c>
      <c r="D27" s="355">
        <f>Лист2!D23/Лист2!D24</f>
        <v>0.21857943925233644</v>
      </c>
      <c r="E27" s="355">
        <f>Лист2!E23/Лист2!E24</f>
        <v>0.21857943925233644</v>
      </c>
      <c r="F27" s="355">
        <f>Лист2!F23/Лист2!F24</f>
        <v>0.21857943925233644</v>
      </c>
      <c r="G27" s="355">
        <f>Лист2!G23/Лист2!G24</f>
        <v>0.21943181818181817</v>
      </c>
      <c r="H27" s="355">
        <f>Лист2!H23/Лист2!H24</f>
        <v>0</v>
      </c>
      <c r="I27" s="355">
        <f>Лист2!I23/Лист2!I24</f>
        <v>0</v>
      </c>
      <c r="J27" s="355">
        <f>Лист2!J23/Лист2!J24</f>
        <v>0</v>
      </c>
      <c r="K27" s="355">
        <f>Лист2!K23/Лист2!K24</f>
        <v>0</v>
      </c>
      <c r="L27" s="355">
        <f>Лист2!L23/Лист2!L24</f>
        <v>0</v>
      </c>
      <c r="M27" s="355">
        <f>Лист2!M23/Лист2!M24</f>
        <v>0</v>
      </c>
      <c r="N27" s="355">
        <f>Лист2!N23/Лист2!N24</f>
        <v>0</v>
      </c>
      <c r="O27" s="355">
        <f>Лист2!O23/Лист2!O24</f>
        <v>0</v>
      </c>
      <c r="P27" s="355">
        <f>Лист2!P23/Лист2!P24</f>
        <v>0</v>
      </c>
      <c r="Q27" s="355">
        <f>Лист2!Q23/Лист2!Q24</f>
        <v>0</v>
      </c>
      <c r="R27" s="447"/>
    </row>
    <row r="28" spans="1:18" ht="25.5" x14ac:dyDescent="0.2">
      <c r="A28" s="218" t="s">
        <v>327</v>
      </c>
      <c r="B28" s="219" t="s">
        <v>594</v>
      </c>
      <c r="C28" s="218" t="s">
        <v>185</v>
      </c>
      <c r="D28" s="357">
        <f t="shared" ref="D28:F29" si="1">E26-D26</f>
        <v>0</v>
      </c>
      <c r="E28" s="357">
        <f t="shared" si="1"/>
        <v>0</v>
      </c>
      <c r="F28" s="357">
        <f t="shared" si="1"/>
        <v>1.7194982504104006E-4</v>
      </c>
      <c r="G28" s="355">
        <f>H26-G26</f>
        <v>2.9642885717555689E-3</v>
      </c>
      <c r="H28" s="355">
        <f t="shared" ref="H28:P29" si="2">I26-H26</f>
        <v>-6.4201777013470629E-3</v>
      </c>
      <c r="I28" s="355">
        <f t="shared" si="2"/>
        <v>-6.4201777013471184E-3</v>
      </c>
      <c r="J28" s="355">
        <f t="shared" si="2"/>
        <v>-6.4488392089424029E-3</v>
      </c>
      <c r="K28" s="355">
        <f t="shared" si="2"/>
        <v>-4.4425336772714041E-3</v>
      </c>
      <c r="L28" s="355">
        <f t="shared" si="2"/>
        <v>-1.1464603038119914E-3</v>
      </c>
      <c r="M28" s="355">
        <f t="shared" si="2"/>
        <v>-1.1464603038119636E-3</v>
      </c>
      <c r="N28" s="355">
        <f t="shared" si="2"/>
        <v>-1.1464603038119914E-3</v>
      </c>
      <c r="O28" s="355">
        <f t="shared" si="2"/>
        <v>-1.1464603038119914E-3</v>
      </c>
      <c r="P28" s="355">
        <f t="shared" si="2"/>
        <v>-1.1464603038119636E-3</v>
      </c>
      <c r="Q28" s="355">
        <f>P28</f>
        <v>-1.1464603038119636E-3</v>
      </c>
      <c r="R28" s="447"/>
    </row>
    <row r="29" spans="1:18" ht="25.5" x14ac:dyDescent="0.2">
      <c r="A29" s="218" t="s">
        <v>329</v>
      </c>
      <c r="B29" s="219" t="s">
        <v>595</v>
      </c>
      <c r="C29" s="218" t="s">
        <v>185</v>
      </c>
      <c r="D29" s="357">
        <f t="shared" si="1"/>
        <v>0</v>
      </c>
      <c r="E29" s="357">
        <f t="shared" si="1"/>
        <v>0</v>
      </c>
      <c r="F29" s="357">
        <f t="shared" si="1"/>
        <v>8.5237892948172855E-4</v>
      </c>
      <c r="G29" s="355">
        <f>H27-G27</f>
        <v>-0.21943181818181817</v>
      </c>
      <c r="H29" s="355">
        <f t="shared" si="2"/>
        <v>0</v>
      </c>
      <c r="I29" s="355">
        <f t="shared" si="2"/>
        <v>0</v>
      </c>
      <c r="J29" s="355">
        <f t="shared" si="2"/>
        <v>0</v>
      </c>
      <c r="K29" s="355">
        <f t="shared" si="2"/>
        <v>0</v>
      </c>
      <c r="L29" s="355">
        <f t="shared" si="2"/>
        <v>0</v>
      </c>
      <c r="M29" s="355">
        <f t="shared" si="2"/>
        <v>0</v>
      </c>
      <c r="N29" s="355">
        <f t="shared" si="2"/>
        <v>0</v>
      </c>
      <c r="O29" s="355">
        <f t="shared" si="2"/>
        <v>0</v>
      </c>
      <c r="P29" s="355">
        <f t="shared" si="2"/>
        <v>0</v>
      </c>
      <c r="Q29" s="355">
        <f>P29</f>
        <v>0</v>
      </c>
      <c r="R29" s="447"/>
    </row>
    <row r="30" spans="1:18" ht="38.25" x14ac:dyDescent="0.2">
      <c r="A30" s="218" t="s">
        <v>331</v>
      </c>
      <c r="B30" s="219" t="s">
        <v>596</v>
      </c>
      <c r="C30" s="218" t="s">
        <v>460</v>
      </c>
      <c r="D30" s="355">
        <f t="shared" ref="D30:F30" si="3">D27/D26</f>
        <v>1.1022840433461383</v>
      </c>
      <c r="E30" s="355">
        <f t="shared" si="3"/>
        <v>1.1022840433461383</v>
      </c>
      <c r="F30" s="355">
        <f t="shared" si="3"/>
        <v>1.1022840433461383</v>
      </c>
      <c r="G30" s="355">
        <f>G27/G26</f>
        <v>1.1056238198003776</v>
      </c>
      <c r="H30" s="355">
        <f t="shared" ref="H30:Q30" si="4">H27/H26</f>
        <v>0</v>
      </c>
      <c r="I30" s="355">
        <f t="shared" si="4"/>
        <v>0</v>
      </c>
      <c r="J30" s="355">
        <f t="shared" si="4"/>
        <v>0</v>
      </c>
      <c r="K30" s="355">
        <f t="shared" si="4"/>
        <v>0</v>
      </c>
      <c r="L30" s="355">
        <f t="shared" si="4"/>
        <v>0</v>
      </c>
      <c r="M30" s="355">
        <f t="shared" si="4"/>
        <v>0</v>
      </c>
      <c r="N30" s="355">
        <f t="shared" si="4"/>
        <v>0</v>
      </c>
      <c r="O30" s="355">
        <f t="shared" si="4"/>
        <v>0</v>
      </c>
      <c r="P30" s="355">
        <f t="shared" si="4"/>
        <v>0</v>
      </c>
      <c r="Q30" s="355">
        <f t="shared" si="4"/>
        <v>0</v>
      </c>
      <c r="R30" s="447"/>
    </row>
    <row r="31" spans="1:18" ht="25.5" x14ac:dyDescent="0.2">
      <c r="A31" s="218" t="s">
        <v>332</v>
      </c>
      <c r="B31" s="219" t="s">
        <v>597</v>
      </c>
      <c r="C31" s="218" t="s">
        <v>194</v>
      </c>
      <c r="D31" s="357">
        <f>Лист2!D25/Лист2!D26</f>
        <v>135.75079872204475</v>
      </c>
      <c r="E31" s="357">
        <f>Лист2!E25/Лист2!E26</f>
        <v>135.75079872204475</v>
      </c>
      <c r="F31" s="357">
        <f>Лист2!F25/Лист2!F26</f>
        <v>135.75079872204475</v>
      </c>
      <c r="G31" s="357">
        <f>Лист2!G25/Лист2!G26</f>
        <v>131.49094781682641</v>
      </c>
      <c r="H31" s="357">
        <f>Лист2!H25/Лист2!H26</f>
        <v>89.961375048281184</v>
      </c>
      <c r="I31" s="357">
        <f>Лист2!I25/Лист2!I26</f>
        <v>87.070297412128241</v>
      </c>
      <c r="J31" s="357">
        <f>Лист2!J25/Лист2!J26</f>
        <v>84.181151023561213</v>
      </c>
      <c r="K31" s="357">
        <f>Лист2!K25/Лист2!K26</f>
        <v>81.29007338740827</v>
      </c>
      <c r="L31" s="357">
        <f>Лист2!L25/Лист2!L26</f>
        <v>80.299343375820783</v>
      </c>
      <c r="M31" s="357">
        <f>Лист2!M25/Лист2!M26</f>
        <v>79.92120509849363</v>
      </c>
      <c r="N31" s="357">
        <f>Лист2!N25/Лист2!N26</f>
        <v>79.543066821166477</v>
      </c>
      <c r="O31" s="357">
        <f>Лист2!O25/Лист2!O26</f>
        <v>79.164928543839324</v>
      </c>
      <c r="P31" s="357">
        <f>Лист2!P25/Лист2!P26</f>
        <v>78.78679026651217</v>
      </c>
      <c r="Q31" s="357">
        <f>Лист2!Q25/Лист2!Q26</f>
        <v>78.408651989185017</v>
      </c>
      <c r="R31" s="447"/>
    </row>
    <row r="32" spans="1:18" ht="38.25" x14ac:dyDescent="0.2">
      <c r="A32" s="218" t="s">
        <v>334</v>
      </c>
      <c r="B32" s="219" t="s">
        <v>598</v>
      </c>
      <c r="C32" s="218" t="s">
        <v>194</v>
      </c>
      <c r="D32" s="357">
        <f>Лист2!D27/Лист2!D28</f>
        <v>72.957575757575754</v>
      </c>
      <c r="E32" s="357">
        <f>Лист2!E27/Лист2!E28</f>
        <v>72.957575757575754</v>
      </c>
      <c r="F32" s="357">
        <f>Лист2!F27/Лист2!F28</f>
        <v>72.957575757575754</v>
      </c>
      <c r="G32" s="357">
        <f>Лист2!G27/Лист2!G28</f>
        <v>70.833333333333343</v>
      </c>
      <c r="H32" s="366" t="e">
        <f>Лист2!H27/Лист2!H28</f>
        <v>#DIV/0!</v>
      </c>
      <c r="I32" s="366" t="e">
        <f>Лист2!I27/Лист2!I28</f>
        <v>#DIV/0!</v>
      </c>
      <c r="J32" s="366" t="e">
        <f>Лист2!J27/Лист2!J28</f>
        <v>#DIV/0!</v>
      </c>
      <c r="K32" s="366" t="e">
        <f>Лист2!K27/Лист2!K28</f>
        <v>#DIV/0!</v>
      </c>
      <c r="L32" s="366" t="e">
        <f>Лист2!L27/Лист2!L28</f>
        <v>#DIV/0!</v>
      </c>
      <c r="M32" s="366" t="e">
        <f>Лист2!M27/Лист2!M28</f>
        <v>#DIV/0!</v>
      </c>
      <c r="N32" s="366" t="e">
        <f>Лист2!N27/Лист2!N28</f>
        <v>#DIV/0!</v>
      </c>
      <c r="O32" s="366" t="e">
        <f>Лист2!O27/Лист2!O28</f>
        <v>#DIV/0!</v>
      </c>
      <c r="P32" s="366" t="e">
        <f>Лист2!P27/Лист2!P28</f>
        <v>#DIV/0!</v>
      </c>
      <c r="Q32" s="366" t="e">
        <f>Лист2!Q27/Лист2!Q28</f>
        <v>#DIV/0!</v>
      </c>
      <c r="R32" s="447" t="s">
        <v>638</v>
      </c>
    </row>
    <row r="33" spans="1:18" ht="25.5" x14ac:dyDescent="0.2">
      <c r="A33" s="218" t="s">
        <v>335</v>
      </c>
      <c r="B33" s="219" t="s">
        <v>599</v>
      </c>
      <c r="C33" s="218" t="s">
        <v>194</v>
      </c>
      <c r="D33" s="357">
        <f t="shared" ref="D33:F34" si="5">E31-D31</f>
        <v>0</v>
      </c>
      <c r="E33" s="357">
        <f t="shared" si="5"/>
        <v>0</v>
      </c>
      <c r="F33" s="357">
        <f t="shared" si="5"/>
        <v>-4.2598509052183431</v>
      </c>
      <c r="G33" s="357">
        <f>H31-G31</f>
        <v>-41.529572768545222</v>
      </c>
      <c r="H33" s="357">
        <f t="shared" ref="H33:P34" si="6">I31-H31</f>
        <v>-2.8910776361529429</v>
      </c>
      <c r="I33" s="357">
        <f t="shared" si="6"/>
        <v>-2.8891463885670277</v>
      </c>
      <c r="J33" s="357">
        <f t="shared" si="6"/>
        <v>-2.8910776361529429</v>
      </c>
      <c r="K33" s="357">
        <f t="shared" si="6"/>
        <v>-0.99073001158748752</v>
      </c>
      <c r="L33" s="357">
        <f t="shared" si="6"/>
        <v>-0.37813827732715311</v>
      </c>
      <c r="M33" s="357">
        <f t="shared" si="6"/>
        <v>-0.37813827732715311</v>
      </c>
      <c r="N33" s="357">
        <f t="shared" si="6"/>
        <v>-0.37813827732715311</v>
      </c>
      <c r="O33" s="357">
        <f t="shared" si="6"/>
        <v>-0.37813827732715311</v>
      </c>
      <c r="P33" s="357">
        <f t="shared" si="6"/>
        <v>-0.37813827732715311</v>
      </c>
      <c r="Q33" s="357">
        <f>P33</f>
        <v>-0.37813827732715311</v>
      </c>
      <c r="R33" s="447"/>
    </row>
    <row r="34" spans="1:18" ht="63.75" x14ac:dyDescent="0.2">
      <c r="A34" s="218" t="s">
        <v>337</v>
      </c>
      <c r="B34" s="219" t="s">
        <v>600</v>
      </c>
      <c r="C34" s="218" t="s">
        <v>194</v>
      </c>
      <c r="D34" s="357">
        <f t="shared" si="5"/>
        <v>0</v>
      </c>
      <c r="E34" s="357">
        <f t="shared" si="5"/>
        <v>0</v>
      </c>
      <c r="F34" s="357">
        <f t="shared" si="5"/>
        <v>-2.1242424242424107</v>
      </c>
      <c r="G34" s="357" t="e">
        <f>H32-G32</f>
        <v>#DIV/0!</v>
      </c>
      <c r="H34" s="357" t="e">
        <f t="shared" si="6"/>
        <v>#DIV/0!</v>
      </c>
      <c r="I34" s="357" t="e">
        <f t="shared" si="6"/>
        <v>#DIV/0!</v>
      </c>
      <c r="J34" s="357" t="e">
        <f t="shared" si="6"/>
        <v>#DIV/0!</v>
      </c>
      <c r="K34" s="357" t="e">
        <f t="shared" si="6"/>
        <v>#DIV/0!</v>
      </c>
      <c r="L34" s="357" t="e">
        <f t="shared" si="6"/>
        <v>#DIV/0!</v>
      </c>
      <c r="M34" s="357" t="e">
        <f t="shared" si="6"/>
        <v>#DIV/0!</v>
      </c>
      <c r="N34" s="357" t="e">
        <f t="shared" si="6"/>
        <v>#DIV/0!</v>
      </c>
      <c r="O34" s="357" t="e">
        <f t="shared" si="6"/>
        <v>#DIV/0!</v>
      </c>
      <c r="P34" s="357" t="e">
        <f t="shared" si="6"/>
        <v>#DIV/0!</v>
      </c>
      <c r="Q34" s="357" t="e">
        <f>P34</f>
        <v>#DIV/0!</v>
      </c>
      <c r="R34" s="447" t="s">
        <v>639</v>
      </c>
    </row>
    <row r="35" spans="1:18" ht="63.75" x14ac:dyDescent="0.2">
      <c r="A35" s="218" t="s">
        <v>340</v>
      </c>
      <c r="B35" s="219" t="s">
        <v>601</v>
      </c>
      <c r="C35" s="218" t="s">
        <v>460</v>
      </c>
      <c r="D35" s="355">
        <f t="shared" ref="D35:F35" si="7">D32/D31</f>
        <v>0.53743754323655468</v>
      </c>
      <c r="E35" s="355">
        <f t="shared" si="7"/>
        <v>0.53743754323655468</v>
      </c>
      <c r="F35" s="355">
        <f t="shared" si="7"/>
        <v>0.53743754323655468</v>
      </c>
      <c r="G35" s="355">
        <f>G32/G31</f>
        <v>0.53869360978375325</v>
      </c>
      <c r="H35" s="355" t="e">
        <f t="shared" ref="H35:Q35" si="8">H32/H31</f>
        <v>#DIV/0!</v>
      </c>
      <c r="I35" s="355" t="e">
        <f t="shared" si="8"/>
        <v>#DIV/0!</v>
      </c>
      <c r="J35" s="355" t="e">
        <f t="shared" si="8"/>
        <v>#DIV/0!</v>
      </c>
      <c r="K35" s="355" t="e">
        <f t="shared" si="8"/>
        <v>#DIV/0!</v>
      </c>
      <c r="L35" s="355" t="e">
        <f t="shared" si="8"/>
        <v>#DIV/0!</v>
      </c>
      <c r="M35" s="355" t="e">
        <f t="shared" si="8"/>
        <v>#DIV/0!</v>
      </c>
      <c r="N35" s="355" t="e">
        <f t="shared" si="8"/>
        <v>#DIV/0!</v>
      </c>
      <c r="O35" s="355" t="e">
        <f t="shared" si="8"/>
        <v>#DIV/0!</v>
      </c>
      <c r="P35" s="355" t="e">
        <f t="shared" si="8"/>
        <v>#DIV/0!</v>
      </c>
      <c r="Q35" s="355" t="e">
        <f t="shared" si="8"/>
        <v>#DIV/0!</v>
      </c>
      <c r="R35" s="447" t="s">
        <v>640</v>
      </c>
    </row>
    <row r="36" spans="1:18" ht="25.5" x14ac:dyDescent="0.2">
      <c r="A36" s="218" t="s">
        <v>342</v>
      </c>
      <c r="B36" s="219" t="s">
        <v>602</v>
      </c>
      <c r="C36" s="218" t="s">
        <v>603</v>
      </c>
      <c r="D36" s="357">
        <f>Лист2!D29/'3. Здания '!D17</f>
        <v>3648.266767143934</v>
      </c>
      <c r="E36" s="357">
        <f>Лист2!E29/'3. Здания '!D17</f>
        <v>3648.266767143934</v>
      </c>
      <c r="F36" s="357">
        <f>Лист2!F29/'3. Здания '!D17</f>
        <v>3648.266767143934</v>
      </c>
      <c r="G36" s="357">
        <f>Лист2!G29/'3. Здания '!E17</f>
        <v>3538.8093443858329</v>
      </c>
      <c r="H36" s="357">
        <f>Лист2!H29/'3. Здания '!F17</f>
        <v>3429.3519216277318</v>
      </c>
      <c r="I36" s="357">
        <f>Лист2!I29/'3. Здания '!G17</f>
        <v>3319.8944988696308</v>
      </c>
      <c r="J36" s="357">
        <f>Лист2!J29/'3. Здания '!H17</f>
        <v>3210.4370761115297</v>
      </c>
      <c r="K36" s="357">
        <f>Лист2!K29/'3. Здания '!I17</f>
        <v>3100.9796533534291</v>
      </c>
      <c r="L36" s="357">
        <f>Лист2!L29/'3. Здания '!J17</f>
        <v>3089.6759608138659</v>
      </c>
      <c r="M36" s="357">
        <f>Лист2!M29/'3. Здания '!K17</f>
        <v>3074.6043707611152</v>
      </c>
      <c r="N36" s="357">
        <f>Лист2!N29/'3. Здания '!K17</f>
        <v>3059.532780708365</v>
      </c>
      <c r="O36" s="357">
        <f>Лист2!O29/'3. Здания '!K17</f>
        <v>3044.4611906556142</v>
      </c>
      <c r="P36" s="357">
        <f>Лист2!P29/'3. Здания '!K17</f>
        <v>3029.3896006028635</v>
      </c>
      <c r="Q36" s="357">
        <f>Лист2!Q29/'3. Здания '!K17</f>
        <v>3014.3180105501133</v>
      </c>
      <c r="R36" s="447"/>
    </row>
    <row r="37" spans="1:18" ht="38.25" x14ac:dyDescent="0.2">
      <c r="A37" s="218" t="s">
        <v>344</v>
      </c>
      <c r="B37" s="219" t="s">
        <v>604</v>
      </c>
      <c r="C37" s="218" t="s">
        <v>603</v>
      </c>
      <c r="D37" s="357" t="e">
        <f>Лист2!D31/'3. Здания '!D23</f>
        <v>#DIV/0!</v>
      </c>
      <c r="E37" s="357" t="e">
        <f>Лист2!E31/'3. Здания '!D23</f>
        <v>#DIV/0!</v>
      </c>
      <c r="F37" s="357" t="e">
        <f>Лист2!F31/'3. Здания '!D23</f>
        <v>#DIV/0!</v>
      </c>
      <c r="G37" s="357" t="e">
        <f>Лист2!G31/'3. Здания '!E23</f>
        <v>#DIV/0!</v>
      </c>
      <c r="H37" s="357" t="e">
        <f>Лист2!H31/'3. Здания '!F23</f>
        <v>#DIV/0!</v>
      </c>
      <c r="I37" s="357" t="e">
        <f>Лист2!I31/'3. Здания '!G23</f>
        <v>#DIV/0!</v>
      </c>
      <c r="J37" s="357" t="e">
        <f>Лист2!J31/'3. Здания '!H23</f>
        <v>#DIV/0!</v>
      </c>
      <c r="K37" s="357" t="e">
        <f>Лист2!K31/'3. Здания '!I23</f>
        <v>#DIV/0!</v>
      </c>
      <c r="L37" s="357" t="e">
        <f>Лист2!L31/'3. Здания '!J23</f>
        <v>#DIV/0!</v>
      </c>
      <c r="M37" s="357" t="e">
        <f>Лист2!M31/'3. Здания '!K23</f>
        <v>#DIV/0!</v>
      </c>
      <c r="N37" s="357" t="e">
        <f>Лист2!N31/'3. Здания '!K23</f>
        <v>#DIV/0!</v>
      </c>
      <c r="O37" s="357" t="e">
        <f>Лист2!O31/'3. Здания '!K23</f>
        <v>#DIV/0!</v>
      </c>
      <c r="P37" s="357" t="e">
        <f>Лист2!P31/'3. Здания '!K23</f>
        <v>#DIV/0!</v>
      </c>
      <c r="Q37" s="357" t="e">
        <f>Лист2!Q31/'3. Здания '!K23</f>
        <v>#DIV/0!</v>
      </c>
      <c r="R37" s="447" t="s">
        <v>641</v>
      </c>
    </row>
    <row r="38" spans="1:18" ht="25.5" x14ac:dyDescent="0.2">
      <c r="A38" s="218" t="s">
        <v>346</v>
      </c>
      <c r="B38" s="219" t="s">
        <v>605</v>
      </c>
      <c r="C38" s="218" t="s">
        <v>603</v>
      </c>
      <c r="D38" s="357">
        <f t="shared" ref="D38:F39" si="9">E36-D36</f>
        <v>0</v>
      </c>
      <c r="E38" s="357">
        <f t="shared" si="9"/>
        <v>0</v>
      </c>
      <c r="F38" s="357">
        <f t="shared" si="9"/>
        <v>-109.45742275810107</v>
      </c>
      <c r="G38" s="357">
        <f>H36-G36</f>
        <v>-109.45742275810107</v>
      </c>
      <c r="H38" s="357">
        <f t="shared" ref="H38:P39" si="10">I36-H36</f>
        <v>-109.45742275810107</v>
      </c>
      <c r="I38" s="357">
        <f t="shared" si="10"/>
        <v>-109.45742275810107</v>
      </c>
      <c r="J38" s="357">
        <f t="shared" si="10"/>
        <v>-109.45742275810062</v>
      </c>
      <c r="K38" s="357">
        <f t="shared" si="10"/>
        <v>-11.303692539563144</v>
      </c>
      <c r="L38" s="357">
        <f t="shared" si="10"/>
        <v>-15.071590052750707</v>
      </c>
      <c r="M38" s="357">
        <f t="shared" si="10"/>
        <v>-15.071590052750253</v>
      </c>
      <c r="N38" s="357">
        <f t="shared" si="10"/>
        <v>-15.071590052750707</v>
      </c>
      <c r="O38" s="357">
        <f t="shared" si="10"/>
        <v>-15.071590052750707</v>
      </c>
      <c r="P38" s="357">
        <f t="shared" si="10"/>
        <v>-15.071590052750253</v>
      </c>
      <c r="Q38" s="357">
        <f>P38</f>
        <v>-15.071590052750253</v>
      </c>
      <c r="R38" s="447"/>
    </row>
    <row r="39" spans="1:18" ht="51" x14ac:dyDescent="0.2">
      <c r="A39" s="218" t="s">
        <v>608</v>
      </c>
      <c r="B39" s="219" t="s">
        <v>606</v>
      </c>
      <c r="C39" s="218" t="s">
        <v>603</v>
      </c>
      <c r="D39" s="357" t="e">
        <f t="shared" si="9"/>
        <v>#DIV/0!</v>
      </c>
      <c r="E39" s="357" t="e">
        <f t="shared" si="9"/>
        <v>#DIV/0!</v>
      </c>
      <c r="F39" s="357" t="e">
        <f t="shared" si="9"/>
        <v>#DIV/0!</v>
      </c>
      <c r="G39" s="357" t="e">
        <f>H37-G37</f>
        <v>#DIV/0!</v>
      </c>
      <c r="H39" s="357" t="e">
        <f t="shared" si="10"/>
        <v>#DIV/0!</v>
      </c>
      <c r="I39" s="357" t="e">
        <f t="shared" si="10"/>
        <v>#DIV/0!</v>
      </c>
      <c r="J39" s="357" t="e">
        <f t="shared" si="10"/>
        <v>#DIV/0!</v>
      </c>
      <c r="K39" s="357" t="e">
        <f t="shared" si="10"/>
        <v>#DIV/0!</v>
      </c>
      <c r="L39" s="357" t="e">
        <f t="shared" si="10"/>
        <v>#DIV/0!</v>
      </c>
      <c r="M39" s="357" t="e">
        <f t="shared" si="10"/>
        <v>#DIV/0!</v>
      </c>
      <c r="N39" s="357" t="e">
        <f t="shared" si="10"/>
        <v>#DIV/0!</v>
      </c>
      <c r="O39" s="357" t="e">
        <f t="shared" si="10"/>
        <v>#DIV/0!</v>
      </c>
      <c r="P39" s="357" t="e">
        <f t="shared" si="10"/>
        <v>#DIV/0!</v>
      </c>
      <c r="Q39" s="357" t="e">
        <f>P39</f>
        <v>#DIV/0!</v>
      </c>
      <c r="R39" s="447" t="s">
        <v>642</v>
      </c>
    </row>
    <row r="40" spans="1:18" ht="51" x14ac:dyDescent="0.2">
      <c r="A40" s="218" t="s">
        <v>609</v>
      </c>
      <c r="B40" s="219" t="s">
        <v>607</v>
      </c>
      <c r="C40" s="218" t="s">
        <v>460</v>
      </c>
      <c r="D40" s="357" t="e">
        <f t="shared" ref="D40:F40" si="11">D39/D38</f>
        <v>#DIV/0!</v>
      </c>
      <c r="E40" s="357" t="e">
        <f t="shared" si="11"/>
        <v>#DIV/0!</v>
      </c>
      <c r="F40" s="357" t="e">
        <f t="shared" si="11"/>
        <v>#DIV/0!</v>
      </c>
      <c r="G40" s="357" t="e">
        <f>G39/G38</f>
        <v>#DIV/0!</v>
      </c>
      <c r="H40" s="357" t="e">
        <f t="shared" ref="H40:Q40" si="12">H39/H38</f>
        <v>#DIV/0!</v>
      </c>
      <c r="I40" s="357" t="e">
        <f t="shared" si="12"/>
        <v>#DIV/0!</v>
      </c>
      <c r="J40" s="357" t="e">
        <f t="shared" si="12"/>
        <v>#DIV/0!</v>
      </c>
      <c r="K40" s="357" t="e">
        <f t="shared" si="12"/>
        <v>#DIV/0!</v>
      </c>
      <c r="L40" s="357" t="e">
        <f t="shared" si="12"/>
        <v>#DIV/0!</v>
      </c>
      <c r="M40" s="357" t="e">
        <f t="shared" si="12"/>
        <v>#DIV/0!</v>
      </c>
      <c r="N40" s="357" t="e">
        <f t="shared" si="12"/>
        <v>#DIV/0!</v>
      </c>
      <c r="O40" s="357" t="e">
        <f t="shared" si="12"/>
        <v>#DIV/0!</v>
      </c>
      <c r="P40" s="357" t="e">
        <f t="shared" si="12"/>
        <v>#DIV/0!</v>
      </c>
      <c r="Q40" s="357" t="e">
        <f t="shared" si="12"/>
        <v>#DIV/0!</v>
      </c>
      <c r="R40" s="447" t="s">
        <v>643</v>
      </c>
    </row>
    <row r="41" spans="1:18" ht="38.25" x14ac:dyDescent="0.2">
      <c r="A41" s="218" t="s">
        <v>505</v>
      </c>
      <c r="B41" s="219" t="s">
        <v>324</v>
      </c>
      <c r="C41" s="218" t="s">
        <v>95</v>
      </c>
      <c r="D41" s="364">
        <f>Лист2!D29/(Лист2!D29+Лист2!D31)*100</f>
        <v>100</v>
      </c>
      <c r="E41" s="349">
        <f>Лист2!E29/(Лист2!E29+Лист2!E31)*100</f>
        <v>100</v>
      </c>
      <c r="F41" s="349">
        <f>Лист2!F29/(Лист2!F29+Лист2!F31)*100</f>
        <v>100</v>
      </c>
      <c r="G41" s="357">
        <f>Лист2!G29/(Лист2!G29+Лист2!G31)*100</f>
        <v>100</v>
      </c>
      <c r="H41" s="357">
        <f>Лист2!H29/(Лист2!H29+Лист2!H31)*100</f>
        <v>100</v>
      </c>
      <c r="I41" s="357">
        <f>Лист2!I29/(Лист2!I29+Лист2!I31)*100</f>
        <v>100</v>
      </c>
      <c r="J41" s="357">
        <f>Лист2!J29/(Лист2!J29+Лист2!J31)*100</f>
        <v>100</v>
      </c>
      <c r="K41" s="357">
        <f>Лист2!K29/(Лист2!K29+Лист2!K31)*100</f>
        <v>100</v>
      </c>
      <c r="L41" s="357">
        <f>Лист2!L29/(Лист2!L29+Лист2!L31)*100</f>
        <v>100</v>
      </c>
      <c r="M41" s="357">
        <f>Лист2!M29/(Лист2!M29+Лист2!M31)*100</f>
        <v>100</v>
      </c>
      <c r="N41" s="357">
        <f>Лист2!N29/(Лист2!N29+Лист2!N31)*100</f>
        <v>100</v>
      </c>
      <c r="O41" s="357">
        <f>Лист2!O29/(Лист2!O29+Лист2!O31)*100</f>
        <v>100</v>
      </c>
      <c r="P41" s="357">
        <f>Лист2!P29/(Лист2!P29+Лист2!P31)*100</f>
        <v>100</v>
      </c>
      <c r="Q41" s="357">
        <f>Лист2!Q29/(Лист2!Q29+Лист2!Q31)*100</f>
        <v>100</v>
      </c>
      <c r="R41" s="447"/>
    </row>
    <row r="42" spans="1:18" ht="38.25" x14ac:dyDescent="0.2">
      <c r="A42" s="218" t="s">
        <v>506</v>
      </c>
      <c r="B42" s="219" t="s">
        <v>326</v>
      </c>
      <c r="C42" s="218" t="s">
        <v>95</v>
      </c>
      <c r="D42" s="364">
        <f>Лист2!D21/(Лист2!D21+Лист2!D23)*100</f>
        <v>21.80018724087201</v>
      </c>
      <c r="E42" s="349">
        <f>Лист2!E21/(Лист2!E21+Лист2!E23)*100</f>
        <v>21.80018724087201</v>
      </c>
      <c r="F42" s="349">
        <f>Лист2!F21/(Лист2!F21+Лист2!F23)*100</f>
        <v>21.80018724087201</v>
      </c>
      <c r="G42" s="357">
        <f>Лист2!G21/(Лист2!G21+Лист2!G23)*100</f>
        <v>22.532762770794331</v>
      </c>
      <c r="H42" s="357">
        <f>Лист2!H21/(Лист2!H21+Лист2!H23)*100</f>
        <v>100</v>
      </c>
      <c r="I42" s="357">
        <f>Лист2!I21/(Лист2!I21+Лист2!I23)*100</f>
        <v>100</v>
      </c>
      <c r="J42" s="357">
        <f>Лист2!J21/(Лист2!J21+Лист2!J23)*100</f>
        <v>100</v>
      </c>
      <c r="K42" s="357">
        <f>Лист2!K21/(Лист2!K21+Лист2!K23)*100</f>
        <v>100</v>
      </c>
      <c r="L42" s="357">
        <f>Лист2!L21/(Лист2!L21+Лист2!L23)*100</f>
        <v>100</v>
      </c>
      <c r="M42" s="357">
        <f>Лист2!M21/(Лист2!M21+Лист2!M23)*100</f>
        <v>100</v>
      </c>
      <c r="N42" s="357">
        <f>Лист2!N21/(Лист2!N21+Лист2!N23)*100</f>
        <v>100</v>
      </c>
      <c r="O42" s="357">
        <f>Лист2!O21/(Лист2!O21+Лист2!O23)*100</f>
        <v>100</v>
      </c>
      <c r="P42" s="357">
        <f>Лист2!P21/(Лист2!P21+Лист2!P23)*100</f>
        <v>100</v>
      </c>
      <c r="Q42" s="357">
        <f>Лист2!Q21/(Лист2!Q21+Лист2!Q23)*100</f>
        <v>100</v>
      </c>
      <c r="R42" s="447"/>
    </row>
    <row r="43" spans="1:18" ht="38.25" x14ac:dyDescent="0.2">
      <c r="A43" s="218" t="s">
        <v>507</v>
      </c>
      <c r="B43" s="219" t="s">
        <v>328</v>
      </c>
      <c r="C43" s="218" t="s">
        <v>95</v>
      </c>
      <c r="D43" s="364">
        <f>Лист2!D25/(Лист2!D25+Лист2!D27)*100</f>
        <v>51.430300585031276</v>
      </c>
      <c r="E43" s="349">
        <f>Лист2!E25/(Лист2!E25+Лист2!E27)*100</f>
        <v>51.430300585031276</v>
      </c>
      <c r="F43" s="349">
        <f>Лист2!F25/(Лист2!F25+Лист2!F27)*100</f>
        <v>51.430300585031276</v>
      </c>
      <c r="G43" s="357">
        <f>Лист2!G25/(Лист2!G25+Лист2!G27)*100</f>
        <v>51.37198610330983</v>
      </c>
      <c r="H43" s="357">
        <f>Лист2!H25/(Лист2!H25+Лист2!H27)*100</f>
        <v>100</v>
      </c>
      <c r="I43" s="357">
        <f>Лист2!I25/(Лист2!I25+Лист2!I27)*100</f>
        <v>100</v>
      </c>
      <c r="J43" s="357">
        <f>Лист2!J25/(Лист2!J25+Лист2!J27)*100</f>
        <v>100</v>
      </c>
      <c r="K43" s="357">
        <f>Лист2!K25/(Лист2!K25+Лист2!K27)*100</f>
        <v>100</v>
      </c>
      <c r="L43" s="357">
        <f>Лист2!L25/(Лист2!L25+Лист2!L27)*100</f>
        <v>100</v>
      </c>
      <c r="M43" s="357">
        <f>Лист2!M25/(Лист2!M25+Лист2!M27)*100</f>
        <v>100</v>
      </c>
      <c r="N43" s="357">
        <f>Лист2!N25/(Лист2!N25+Лист2!N27)*100</f>
        <v>100</v>
      </c>
      <c r="O43" s="357">
        <f>Лист2!O25/(Лист2!O25+Лист2!O27)*100</f>
        <v>100</v>
      </c>
      <c r="P43" s="357">
        <f>Лист2!P25/(Лист2!P25+Лист2!P27)*100</f>
        <v>100</v>
      </c>
      <c r="Q43" s="357">
        <f>Лист2!Q25/(Лист2!Q25+Лист2!Q27)*100</f>
        <v>100</v>
      </c>
      <c r="R43" s="447"/>
    </row>
    <row r="44" spans="1:18" ht="38.25" x14ac:dyDescent="0.2">
      <c r="A44" s="218" t="s">
        <v>508</v>
      </c>
      <c r="B44" s="219" t="s">
        <v>330</v>
      </c>
      <c r="C44" s="218" t="s">
        <v>95</v>
      </c>
      <c r="D44" s="364">
        <f>Лист2!D34/Лист2!D33*100</f>
        <v>99.658940795004199</v>
      </c>
      <c r="E44" s="349">
        <f>Лист2!E34/Лист2!E33*100</f>
        <v>99.658940795004199</v>
      </c>
      <c r="F44" s="349">
        <f>Лист2!F34/Лист2!F33*100</f>
        <v>99.658940795004199</v>
      </c>
      <c r="G44" s="357">
        <f>Лист2!G34/Лист2!G33*100</f>
        <v>99.648427828670478</v>
      </c>
      <c r="H44" s="357">
        <f>Лист2!H34/Лист2!H33*100</f>
        <v>100</v>
      </c>
      <c r="I44" s="357">
        <f>Лист2!I34/Лист2!I33*100</f>
        <v>100</v>
      </c>
      <c r="J44" s="357">
        <f>Лист2!J34/Лист2!J33*100</f>
        <v>100</v>
      </c>
      <c r="K44" s="357">
        <f>Лист2!K34/Лист2!K33*100</f>
        <v>100</v>
      </c>
      <c r="L44" s="357">
        <f>Лист2!L34/Лист2!L33*100</f>
        <v>100</v>
      </c>
      <c r="M44" s="357">
        <f>Лист2!M34/Лист2!M33*100</f>
        <v>100</v>
      </c>
      <c r="N44" s="357">
        <f>Лист2!N34/Лист2!N33*100</f>
        <v>100</v>
      </c>
      <c r="O44" s="357">
        <f>Лист2!O34/Лист2!O33*100</f>
        <v>100</v>
      </c>
      <c r="P44" s="357">
        <f>Лист2!P34/Лист2!P33*100</f>
        <v>100</v>
      </c>
      <c r="Q44" s="357">
        <f>Лист2!Q34/Лист2!Q33*100</f>
        <v>100</v>
      </c>
      <c r="R44" s="447"/>
    </row>
    <row r="45" spans="1:18" ht="25.5" x14ac:dyDescent="0.2">
      <c r="A45" s="218" t="s">
        <v>509</v>
      </c>
      <c r="B45" s="219" t="s">
        <v>511</v>
      </c>
      <c r="C45" s="218"/>
      <c r="D45" s="364"/>
      <c r="E45" s="349"/>
      <c r="F45" s="349"/>
      <c r="G45" s="357"/>
      <c r="H45" s="357"/>
      <c r="I45" s="357"/>
      <c r="J45" s="357"/>
      <c r="K45" s="357"/>
      <c r="L45" s="357"/>
      <c r="M45" s="357"/>
      <c r="N45" s="357"/>
      <c r="O45" s="357"/>
      <c r="P45" s="357"/>
      <c r="Q45" s="357"/>
      <c r="R45" s="447"/>
    </row>
    <row r="46" spans="1:18" ht="15" x14ac:dyDescent="0.2">
      <c r="A46" s="218" t="s">
        <v>510</v>
      </c>
      <c r="B46" s="386" t="s">
        <v>513</v>
      </c>
      <c r="C46" s="218" t="s">
        <v>95</v>
      </c>
      <c r="D46" s="366">
        <f>Лист2!D36*100/Лист2!D35</f>
        <v>6.150047525054422</v>
      </c>
      <c r="E46" s="357">
        <f>Лист2!D36/Лист2!D35*100</f>
        <v>6.150047525054422</v>
      </c>
      <c r="F46" s="357">
        <f>Лист2!E36/Лист2!E35*100</f>
        <v>5.7931589630381417</v>
      </c>
      <c r="G46" s="357">
        <f>Лист2!F36/Лист2!F35*100</f>
        <v>5.4754192243678075</v>
      </c>
      <c r="H46" s="357">
        <f>Лист2!G36/Лист2!G35*100</f>
        <v>5.6015654466971201</v>
      </c>
      <c r="I46" s="357">
        <f>Лист2!H36/Лист2!H35*100</f>
        <v>6.7073184214657768</v>
      </c>
      <c r="J46" s="357">
        <f>Лист2!I36/Лист2!I35*100</f>
        <v>6.1983282102731838</v>
      </c>
      <c r="K46" s="357">
        <f>Лист2!J36/Лист2!J35*100</f>
        <v>5.9942969752017623</v>
      </c>
      <c r="L46" s="357">
        <f>Лист2!K36/Лист2!K35*100</f>
        <v>5.7902657401303408</v>
      </c>
      <c r="M46" s="357">
        <f>Лист2!L36/Лист2!L35*100</f>
        <v>5.7550879409800952</v>
      </c>
      <c r="N46" s="357">
        <f>Лист2!M36/Лист2!M35*100</f>
        <v>5.7353883734559581</v>
      </c>
      <c r="O46" s="357">
        <f>Лист2!N36/Лист2!N35*100</f>
        <v>5.7156888059318209</v>
      </c>
      <c r="P46" s="357">
        <f>Лист2!O36/Лист2!O35*100</f>
        <v>5.6959892384076838</v>
      </c>
      <c r="Q46" s="357">
        <f>Лист2!P36/Лист2!P35*100</f>
        <v>5.6762896708835466</v>
      </c>
      <c r="R46" s="447"/>
    </row>
    <row r="47" spans="1:18" ht="15" x14ac:dyDescent="0.2">
      <c r="A47" s="218" t="s">
        <v>512</v>
      </c>
      <c r="B47" s="386" t="s">
        <v>514</v>
      </c>
      <c r="C47" s="218" t="s">
        <v>95</v>
      </c>
      <c r="D47" s="366">
        <f>Лист2!D36/Лист2!D35*100</f>
        <v>6.150047525054422</v>
      </c>
      <c r="E47" s="357">
        <f>Лист2!D36/Лист2!D35*100</f>
        <v>6.150047525054422</v>
      </c>
      <c r="F47" s="357">
        <f>Лист2!E36/Лист2!D35*100</f>
        <v>6.150047525054422</v>
      </c>
      <c r="G47" s="357">
        <f>Лист2!F36/Лист2!D35*100</f>
        <v>6.150047525054422</v>
      </c>
      <c r="H47" s="357">
        <f>Лист2!G36/Лист2!D35*100</f>
        <v>6.2372017950730534</v>
      </c>
      <c r="I47" s="357">
        <f>Лист2!H36/Лист2!D35*100</f>
        <v>6.5329807015613248</v>
      </c>
      <c r="J47" s="357">
        <f>Лист2!I36/Лист2!D35*100</f>
        <v>6.3247868110720074</v>
      </c>
      <c r="K47" s="357">
        <f>Лист2!J36/Лист2!D35*100</f>
        <v>6.1165929205826908</v>
      </c>
      <c r="L47" s="357">
        <f>Лист2!K36/Лист2!D35*100</f>
        <v>5.9083990300933742</v>
      </c>
      <c r="M47" s="357">
        <f>Лист2!L36/Лист2!D35*100</f>
        <v>5.8725035317331464</v>
      </c>
      <c r="N47" s="357">
        <f>Лист2!M36/Лист2!D35*100</f>
        <v>5.8524020526514198</v>
      </c>
      <c r="O47" s="357">
        <f>Лист2!N36/Лист2!D35*100</f>
        <v>5.8323005735696922</v>
      </c>
      <c r="P47" s="357">
        <f>Лист2!O36/Лист2!D35*100</f>
        <v>5.8121990944879656</v>
      </c>
      <c r="Q47" s="357">
        <f>Лист2!P36/Лист2!D35*100</f>
        <v>5.792097615406238</v>
      </c>
      <c r="R47" s="447"/>
    </row>
    <row r="48" spans="1:18" ht="25.5" x14ac:dyDescent="0.2">
      <c r="A48" s="218" t="s">
        <v>515</v>
      </c>
      <c r="B48" s="221" t="s">
        <v>518</v>
      </c>
      <c r="C48" s="218"/>
      <c r="D48" s="366"/>
      <c r="E48" s="357"/>
      <c r="F48" s="357"/>
      <c r="G48" s="357"/>
      <c r="H48" s="357"/>
      <c r="I48" s="357"/>
      <c r="J48" s="357"/>
      <c r="K48" s="357"/>
      <c r="L48" s="357"/>
      <c r="M48" s="357"/>
      <c r="N48" s="357"/>
      <c r="O48" s="357"/>
      <c r="P48" s="357"/>
      <c r="Q48" s="357"/>
      <c r="R48" s="447"/>
    </row>
    <row r="49" spans="1:18" ht="15" x14ac:dyDescent="0.2">
      <c r="A49" s="218" t="s">
        <v>516</v>
      </c>
      <c r="B49" s="386" t="s">
        <v>513</v>
      </c>
      <c r="C49" s="222" t="s">
        <v>333</v>
      </c>
      <c r="D49" s="368">
        <f>(F46-D46)/100000*Лист2!D35</f>
        <v>-4.9712161457510238</v>
      </c>
      <c r="E49" s="356">
        <f>(F46-E46)/100000*Лист2!E35</f>
        <v>-5.277468778045229</v>
      </c>
      <c r="F49" s="356">
        <f>(G46-F46)/100000*Лист2!F35</f>
        <v>-4.9712161457510344</v>
      </c>
      <c r="G49" s="356">
        <f>(H46-G46)/100000*Лист2!G35</f>
        <v>1.9565216010165221</v>
      </c>
      <c r="H49" s="356">
        <f>(I46-H46)/100000*Лист2!H35</f>
        <v>15.002049161989552</v>
      </c>
      <c r="I49" s="356">
        <f>(J46-I46)/100000*Лист2!I35</f>
        <v>-7.2345374566880336</v>
      </c>
      <c r="J49" s="356">
        <f>(K46-J46)/100000*Лист2!J35</f>
        <v>-2.9000000000000004</v>
      </c>
      <c r="K49" s="356">
        <f>(L46-K46)/100000*Лист2!K35</f>
        <v>-2.9000000000000004</v>
      </c>
      <c r="L49" s="356">
        <f>(M46-L46)/100000*Лист2!L35</f>
        <v>-0.50000000000000655</v>
      </c>
      <c r="M49" s="356">
        <f>(N46-M46)/100000*Лист2!M35</f>
        <v>-0.27999999999999864</v>
      </c>
      <c r="N49" s="356">
        <f>(O46-N46)/100000*Лист2!N35</f>
        <v>-0.27999999999999864</v>
      </c>
      <c r="O49" s="356">
        <f>(P46-O46)/100000*Лист2!O35</f>
        <v>-0.27999999999999864</v>
      </c>
      <c r="P49" s="356">
        <f>(Q46-P46)/100000*Лист2!P35</f>
        <v>-0.27999999999999864</v>
      </c>
      <c r="Q49" s="356"/>
      <c r="R49" s="447"/>
    </row>
    <row r="50" spans="1:18" ht="15" x14ac:dyDescent="0.2">
      <c r="A50" s="218" t="s">
        <v>517</v>
      </c>
      <c r="B50" s="386" t="s">
        <v>514</v>
      </c>
      <c r="C50" s="222" t="s">
        <v>333</v>
      </c>
      <c r="D50" s="369">
        <f>(F47-D47)/100000*Лист2!D35</f>
        <v>0</v>
      </c>
      <c r="E50" s="355">
        <f>(F47-E47)/100000*Лист2!E35</f>
        <v>0</v>
      </c>
      <c r="F50" s="355">
        <f>(G47-F47)/100000*Лист2!F35</f>
        <v>0</v>
      </c>
      <c r="G50" s="355">
        <f>(H47-G47)/100000*Лист2!G35</f>
        <v>1.3517583702754721</v>
      </c>
      <c r="H50" s="355">
        <f>(I47-H47)/100000*Лист2!H35</f>
        <v>4.0129122846311303</v>
      </c>
      <c r="I50" s="355">
        <f>(J47-I47)/100000*Лист2!I35</f>
        <v>-2.9591659444088187</v>
      </c>
      <c r="J50" s="355">
        <f>(K47-J47)/100000*Лист2!J35</f>
        <v>-2.9591659444088059</v>
      </c>
      <c r="K50" s="355">
        <f>(L47-K47)/100000*Лист2!K35</f>
        <v>-2.9591659444088059</v>
      </c>
      <c r="L50" s="355">
        <f>(M47-L47)/100000*Лист2!L35</f>
        <v>-0.51020102489808095</v>
      </c>
      <c r="M50" s="355">
        <f>(N47-M47)/100000*Лист2!M35</f>
        <v>-0.28571257394291266</v>
      </c>
      <c r="N50" s="355">
        <f>(O47-N47)/100000*Лист2!N35</f>
        <v>-0.28571257394292532</v>
      </c>
      <c r="O50" s="355">
        <f>(P47-O47)/100000*Лист2!O35</f>
        <v>-0.28571257394291266</v>
      </c>
      <c r="P50" s="355">
        <f>(Q47-P47)/100000*Лист2!P35</f>
        <v>-0.28571257394292532</v>
      </c>
      <c r="Q50" s="355"/>
      <c r="R50" s="447"/>
    </row>
    <row r="51" spans="1:18" ht="25.5" x14ac:dyDescent="0.2">
      <c r="A51" s="218" t="s">
        <v>519</v>
      </c>
      <c r="B51" s="219" t="s">
        <v>336</v>
      </c>
      <c r="C51" s="218" t="s">
        <v>95</v>
      </c>
      <c r="D51" s="364">
        <f>Лист2!D37/Лист2!D35*100</f>
        <v>0</v>
      </c>
      <c r="E51" s="364">
        <v>0</v>
      </c>
      <c r="F51" s="349">
        <v>0</v>
      </c>
      <c r="G51" s="357">
        <f>Лист2!G37/Лист2!G35*100</f>
        <v>0</v>
      </c>
      <c r="H51" s="357">
        <f>Лист2!H37/Лист2!H35*100</f>
        <v>0</v>
      </c>
      <c r="I51" s="357">
        <f>Лист2!I37/Лист2!I35*100</f>
        <v>0</v>
      </c>
      <c r="J51" s="357">
        <f>Лист2!J37/Лист2!J35*100</f>
        <v>0</v>
      </c>
      <c r="K51" s="357">
        <f>Лист2!K37/Лист2!K35*100</f>
        <v>0</v>
      </c>
      <c r="L51" s="357">
        <f>Лист2!L37/Лист2!L35*100</f>
        <v>0</v>
      </c>
      <c r="M51" s="357">
        <f>Лист2!M37/Лист2!M35*100</f>
        <v>0</v>
      </c>
      <c r="N51" s="357">
        <f>Лист2!N37/Лист2!N35*100</f>
        <v>0</v>
      </c>
      <c r="O51" s="357">
        <f>Лист2!O37/Лист2!O35*100</f>
        <v>0</v>
      </c>
      <c r="P51" s="357">
        <f>Лист2!P37/Лист2!P35*100</f>
        <v>0</v>
      </c>
      <c r="Q51" s="357">
        <f>Лист2!Q37/Лист2!Q35*100</f>
        <v>0</v>
      </c>
      <c r="R51" s="447"/>
    </row>
    <row r="52" spans="1:18" ht="25.5" x14ac:dyDescent="0.2">
      <c r="A52" s="218" t="s">
        <v>520</v>
      </c>
      <c r="B52" s="219" t="s">
        <v>338</v>
      </c>
      <c r="C52" s="222" t="s">
        <v>339</v>
      </c>
      <c r="D52" s="361">
        <f>(G51-D51)/100000*Лист2!D35</f>
        <v>0</v>
      </c>
      <c r="E52" s="364">
        <v>0</v>
      </c>
      <c r="F52" s="349">
        <v>0</v>
      </c>
      <c r="G52" s="357">
        <f>(H51-G51)/100000*Лист2!G35</f>
        <v>0</v>
      </c>
      <c r="H52" s="357">
        <f>(I51-H51)/100000*Лист2!H35</f>
        <v>0</v>
      </c>
      <c r="I52" s="357">
        <f>(J51-I51)/100000*Лист2!I35</f>
        <v>0</v>
      </c>
      <c r="J52" s="357">
        <f>(K51-J51)/100000*Лист2!J35</f>
        <v>0</v>
      </c>
      <c r="K52" s="357">
        <f>(L51-K51)/100000*Лист2!K35</f>
        <v>0</v>
      </c>
      <c r="L52" s="357">
        <f>(M51-L51)/100000*Лист2!L35</f>
        <v>0</v>
      </c>
      <c r="M52" s="357">
        <f>(N51-M51)/100000*Лист2!M35</f>
        <v>0</v>
      </c>
      <c r="N52" s="357">
        <f>(O51-N51)/100000*Лист2!N35</f>
        <v>0</v>
      </c>
      <c r="O52" s="357">
        <f>(P51-O51)/100000*Лист2!O35</f>
        <v>0</v>
      </c>
      <c r="P52" s="357">
        <f>(Q51-P51)/100000*Лист2!P35</f>
        <v>0</v>
      </c>
      <c r="Q52" s="357">
        <v>0</v>
      </c>
      <c r="R52" s="447"/>
    </row>
    <row r="53" spans="1:18" ht="25.5" x14ac:dyDescent="0.2">
      <c r="A53" s="218" t="s">
        <v>521</v>
      </c>
      <c r="B53" s="219" t="s">
        <v>341</v>
      </c>
      <c r="C53" s="218" t="s">
        <v>95</v>
      </c>
      <c r="D53" s="364">
        <f>Лист2!D39/Лист2!D38*100</f>
        <v>0</v>
      </c>
      <c r="E53" s="349">
        <f>Лист2!E39/Лист2!E38*100</f>
        <v>0</v>
      </c>
      <c r="F53" s="349">
        <f>Лист2!F39/Лист2!F38*100</f>
        <v>0</v>
      </c>
      <c r="G53" s="357">
        <f>Лист2!G39/Лист2!G38*100</f>
        <v>0</v>
      </c>
      <c r="H53" s="357">
        <f>Лист2!H39/Лист2!H38*100</f>
        <v>30.188679245283019</v>
      </c>
      <c r="I53" s="357">
        <f>Лист2!I39/Лист2!I38*100</f>
        <v>100</v>
      </c>
      <c r="J53" s="357">
        <f>Лист2!J39/Лист2!J38*100</f>
        <v>100</v>
      </c>
      <c r="K53" s="357">
        <f>Лист2!K39/Лист2!K38*100</f>
        <v>100</v>
      </c>
      <c r="L53" s="357">
        <f>Лист2!L39/Лист2!L38*100</f>
        <v>100</v>
      </c>
      <c r="M53" s="357">
        <f>Лист2!M39/Лист2!M38*100</f>
        <v>100</v>
      </c>
      <c r="N53" s="357">
        <f>Лист2!N39/Лист2!N38*100</f>
        <v>100</v>
      </c>
      <c r="O53" s="357">
        <f>Лист2!O39/Лист2!O38*100</f>
        <v>100</v>
      </c>
      <c r="P53" s="357">
        <f>Лист2!P39/Лист2!P38*100</f>
        <v>100</v>
      </c>
      <c r="Q53" s="357">
        <f>Лист2!Q39/Лист2!Q38*100</f>
        <v>100</v>
      </c>
      <c r="R53" s="447"/>
    </row>
    <row r="54" spans="1:18" ht="25.5" x14ac:dyDescent="0.2">
      <c r="A54" s="218" t="s">
        <v>522</v>
      </c>
      <c r="B54" s="219" t="s">
        <v>343</v>
      </c>
      <c r="C54" s="218" t="s">
        <v>85</v>
      </c>
      <c r="D54" s="367">
        <f>Лист2!D40</f>
        <v>0</v>
      </c>
      <c r="E54" s="352">
        <f>Лист2!E40</f>
        <v>0</v>
      </c>
      <c r="F54" s="352">
        <f>Лист2!F40</f>
        <v>0</v>
      </c>
      <c r="G54" s="358">
        <f>Лист2!G42</f>
        <v>0</v>
      </c>
      <c r="H54" s="358">
        <f>Лист2!H42</f>
        <v>0</v>
      </c>
      <c r="I54" s="358">
        <f>Лист2!I42</f>
        <v>0</v>
      </c>
      <c r="J54" s="358">
        <f>Лист2!J42</f>
        <v>0</v>
      </c>
      <c r="K54" s="358">
        <f>Лист2!K42</f>
        <v>0</v>
      </c>
      <c r="L54" s="358">
        <f>Лист2!L42</f>
        <v>0</v>
      </c>
      <c r="M54" s="358">
        <f>Лист2!M42</f>
        <v>0</v>
      </c>
      <c r="N54" s="358">
        <f>Лист2!N42</f>
        <v>0</v>
      </c>
      <c r="O54" s="358">
        <f>Лист2!O42</f>
        <v>0</v>
      </c>
      <c r="P54" s="358">
        <f>Лист2!P42</f>
        <v>0</v>
      </c>
      <c r="Q54" s="358">
        <f>Лист2!Q42</f>
        <v>0</v>
      </c>
      <c r="R54" s="447"/>
    </row>
    <row r="55" spans="1:18" ht="25.5" x14ac:dyDescent="0.2">
      <c r="A55" s="218" t="s">
        <v>523</v>
      </c>
      <c r="B55" s="219" t="s">
        <v>345</v>
      </c>
      <c r="C55" s="218" t="s">
        <v>95</v>
      </c>
      <c r="D55" s="364">
        <f>Лист2!D42/Лист2!D41*100</f>
        <v>0</v>
      </c>
      <c r="E55" s="349">
        <f>Лист2!E42/Лист2!E41*100</f>
        <v>0</v>
      </c>
      <c r="F55" s="349">
        <f>Лист2!F42/Лист2!F41*100</f>
        <v>0</v>
      </c>
      <c r="G55" s="357">
        <f>Лист2!G42/Лист2!G41*100</f>
        <v>0</v>
      </c>
      <c r="H55" s="357">
        <f>Лист2!H42/Лист2!H41*100</f>
        <v>0</v>
      </c>
      <c r="I55" s="357">
        <f>Лист2!I42/Лист2!I41*100</f>
        <v>0</v>
      </c>
      <c r="J55" s="357">
        <f>Лист2!J42/Лист2!J41*100</f>
        <v>0</v>
      </c>
      <c r="K55" s="357">
        <f>Лист2!K42/Лист2!K41*100</f>
        <v>0</v>
      </c>
      <c r="L55" s="357">
        <f>Лист2!L42/Лист2!L41*100</f>
        <v>0</v>
      </c>
      <c r="M55" s="357">
        <f>Лист2!M42/Лист2!M41*100</f>
        <v>0</v>
      </c>
      <c r="N55" s="357">
        <f>Лист2!N42/Лист2!N41*100</f>
        <v>0</v>
      </c>
      <c r="O55" s="357">
        <f>Лист2!O42/Лист2!O41*100</f>
        <v>0</v>
      </c>
      <c r="P55" s="357">
        <f>Лист2!P42/Лист2!P41*100</f>
        <v>0</v>
      </c>
      <c r="Q55" s="357">
        <f>Лист2!Q42/Лист2!Q41*100</f>
        <v>0</v>
      </c>
      <c r="R55" s="447"/>
    </row>
    <row r="56" spans="1:18" ht="38.25" x14ac:dyDescent="0.2">
      <c r="A56" s="218" t="s">
        <v>524</v>
      </c>
      <c r="B56" s="219" t="s">
        <v>347</v>
      </c>
      <c r="C56" s="218" t="s">
        <v>95</v>
      </c>
      <c r="D56" s="364">
        <f>Лист2!D44/Лист2!D43*100</f>
        <v>0</v>
      </c>
      <c r="E56" s="349">
        <f>Лист2!E44/Лист2!E43*100</f>
        <v>0</v>
      </c>
      <c r="F56" s="349">
        <f>Лист2!F44/Лист2!F43*100</f>
        <v>0</v>
      </c>
      <c r="G56" s="357">
        <f>Лист2!G44/Лист2!G43*100</f>
        <v>5.8984857300994848</v>
      </c>
      <c r="H56" s="357">
        <f>Лист2!H44/Лист2!H43*100</f>
        <v>5.1605097710855343</v>
      </c>
      <c r="I56" s="357">
        <f>Лист2!I44/Лист2!I43*100</f>
        <v>5.818065273027452</v>
      </c>
      <c r="J56" s="357">
        <f>Лист2!J44/Лист2!J43*100</f>
        <v>1.4428376121747111</v>
      </c>
      <c r="K56" s="357">
        <f>Лист2!K44/Лист2!K43*100</f>
        <v>1.5847560658312401</v>
      </c>
      <c r="L56" s="357">
        <f>Лист2!L44/Лист2!L43*100</f>
        <v>1.762154132901901</v>
      </c>
      <c r="M56" s="357">
        <f>Лист2!M44/Лист2!M43*100</f>
        <v>2.5923770867925957</v>
      </c>
      <c r="N56" s="357">
        <f>Лист2!N44/Лист2!N43*100</f>
        <v>3.4226000406832902</v>
      </c>
      <c r="O56" s="357">
        <f>Лист2!O44/Лист2!O43*100</f>
        <v>4.2528229945739842</v>
      </c>
      <c r="P56" s="357">
        <f>Лист2!P44/Лист2!P43*100</f>
        <v>5.0830459484646786</v>
      </c>
      <c r="Q56" s="357">
        <f>Лист2!Q44/Лист2!Q43*100</f>
        <v>5.9132689023553731</v>
      </c>
      <c r="R56" s="447"/>
    </row>
    <row r="57" spans="1:18" ht="30" x14ac:dyDescent="0.2">
      <c r="A57" s="218" t="s">
        <v>525</v>
      </c>
      <c r="B57" s="221" t="s">
        <v>348</v>
      </c>
      <c r="C57" s="218" t="s">
        <v>349</v>
      </c>
      <c r="D57" s="362">
        <f>Лист2!D45/Лист2!D46</f>
        <v>5.246666666666667</v>
      </c>
      <c r="E57" s="348">
        <f>Лист2!E45/Лист2!E46</f>
        <v>5.246666666666667</v>
      </c>
      <c r="F57" s="348">
        <f>Лист2!F45/Лист2!F46</f>
        <v>5.246666666666667</v>
      </c>
      <c r="G57" s="355">
        <f>Лист2!G45/Лист2!G46</f>
        <v>4.871428571428571</v>
      </c>
      <c r="H57" s="355">
        <f>Лист2!H45/Лист2!H46</f>
        <v>5.2614285714285716</v>
      </c>
      <c r="I57" s="355">
        <f>Лист2!I45/Лист2!I46</f>
        <v>5.63</v>
      </c>
      <c r="J57" s="355">
        <f>Лист2!J45/Лист2!J46</f>
        <v>5.63</v>
      </c>
      <c r="K57" s="355">
        <f>Лист2!K45/Лист2!K46</f>
        <v>5.63</v>
      </c>
      <c r="L57" s="355">
        <f>Лист2!L45/Лист2!L46</f>
        <v>5.63</v>
      </c>
      <c r="M57" s="355">
        <f>Лист2!M45/Лист2!M46</f>
        <v>5.63</v>
      </c>
      <c r="N57" s="355">
        <f>Лист2!N45/Лист2!N46</f>
        <v>5.63</v>
      </c>
      <c r="O57" s="355">
        <f>Лист2!O45/Лист2!O46</f>
        <v>5.63</v>
      </c>
      <c r="P57" s="355">
        <f>Лист2!P45/Лист2!P46</f>
        <v>5.63</v>
      </c>
      <c r="Q57" s="355">
        <f>Лист2!Q45/Лист2!Q46</f>
        <v>5.63</v>
      </c>
      <c r="R57" s="447"/>
    </row>
    <row r="58" spans="1:18" ht="14.25" x14ac:dyDescent="0.2">
      <c r="A58" s="440" t="s">
        <v>350</v>
      </c>
      <c r="B58" s="441"/>
      <c r="C58" s="441"/>
      <c r="D58" s="441"/>
      <c r="E58" s="441"/>
      <c r="F58" s="441"/>
      <c r="G58" s="441"/>
      <c r="H58" s="441"/>
      <c r="I58" s="441"/>
      <c r="J58" s="441"/>
      <c r="K58" s="441"/>
      <c r="L58" s="441"/>
      <c r="M58" s="441"/>
      <c r="N58" s="441"/>
      <c r="O58" s="441"/>
      <c r="P58" s="441"/>
      <c r="Q58" s="442"/>
      <c r="R58" s="447"/>
    </row>
    <row r="59" spans="1:18" ht="51" x14ac:dyDescent="0.2">
      <c r="A59" s="218" t="s">
        <v>351</v>
      </c>
      <c r="B59" s="219" t="s">
        <v>473</v>
      </c>
      <c r="C59" s="218" t="s">
        <v>95</v>
      </c>
      <c r="D59" s="365">
        <f>Лист2!D48/Лист2!D47*100</f>
        <v>60.879256378639859</v>
      </c>
      <c r="E59" s="363">
        <f>Лист2!E48/Лист2!E47*100</f>
        <v>60.879256378639859</v>
      </c>
      <c r="F59" s="363">
        <f>Лист2!F48/Лист2!F47*100</f>
        <v>60.879256378639859</v>
      </c>
      <c r="G59" s="363">
        <f>Лист2!G48/Лист2!G47*100</f>
        <v>62.056118839896243</v>
      </c>
      <c r="H59" s="363">
        <f>Лист2!H48/Лист2!H47*100</f>
        <v>84.804427352030771</v>
      </c>
      <c r="I59" s="363">
        <f>Лист2!I48/Лист2!I47*100</f>
        <v>86.691855583543244</v>
      </c>
      <c r="J59" s="363">
        <f>Лист2!J48/Лист2!J47*100</f>
        <v>89.500301582146335</v>
      </c>
      <c r="K59" s="363">
        <f>Лист2!K48/Лист2!K47*100</f>
        <v>90.400147690035539</v>
      </c>
      <c r="L59" s="363">
        <f>Лист2!L48/Лист2!L47*100</f>
        <v>90.899908172635449</v>
      </c>
      <c r="M59" s="363">
        <f>Лист2!M48/Лист2!M47*100</f>
        <v>91.63415770576573</v>
      </c>
      <c r="N59" s="363">
        <f>Лист2!N48/Лист2!N47*100</f>
        <v>92.360972239896739</v>
      </c>
      <c r="O59" s="363">
        <f>Лист2!O48/Лист2!O47*100</f>
        <v>93.080464136165901</v>
      </c>
      <c r="P59" s="363">
        <f>Лист2!P48/Лист2!P47*100</f>
        <v>93.792743502987548</v>
      </c>
      <c r="Q59" s="363">
        <f>Лист2!Q48/Лист2!Q47*100</f>
        <v>94.497918252227237</v>
      </c>
      <c r="R59" s="447"/>
    </row>
    <row r="60" spans="1:18" ht="38.25" x14ac:dyDescent="0.2">
      <c r="A60" s="218" t="s">
        <v>352</v>
      </c>
      <c r="B60" s="219" t="s">
        <v>461</v>
      </c>
      <c r="C60" s="218" t="s">
        <v>95</v>
      </c>
      <c r="D60" s="365">
        <f>Лист2!D50/Лист2!D49*100</f>
        <v>88.928682290858291</v>
      </c>
      <c r="E60" s="363">
        <f>Лист2!E50/Лист2!E49*100</f>
        <v>88.928682290858291</v>
      </c>
      <c r="F60" s="363">
        <f>Лист2!F50/Лист2!F49*100</f>
        <v>88.928682290858291</v>
      </c>
      <c r="G60" s="363">
        <f>Лист2!G50/Лист2!G49*100</f>
        <v>75.913826764347718</v>
      </c>
      <c r="H60" s="363">
        <f>Лист2!H50/Лист2!H49*100</f>
        <v>56.449606132393448</v>
      </c>
      <c r="I60" s="363">
        <f>Лист2!I50/Лист2!I49*100</f>
        <v>0</v>
      </c>
      <c r="J60" s="363">
        <f>Лист2!J50/Лист2!J49*100</f>
        <v>0</v>
      </c>
      <c r="K60" s="363">
        <f>Лист2!K50/Лист2!K49*100</f>
        <v>0</v>
      </c>
      <c r="L60" s="363">
        <f>Лист2!L50/Лист2!L49*100</f>
        <v>0</v>
      </c>
      <c r="M60" s="363">
        <f>Лист2!M50/Лист2!M49*100</f>
        <v>0</v>
      </c>
      <c r="N60" s="363">
        <f>Лист2!N50/Лист2!N49*100</f>
        <v>0</v>
      </c>
      <c r="O60" s="363">
        <f>Лист2!O50/Лист2!O49*100</f>
        <v>0</v>
      </c>
      <c r="P60" s="363">
        <f>Лист2!P50/Лист2!P49*100</f>
        <v>0</v>
      </c>
      <c r="Q60" s="363">
        <f>Лист2!Q50/Лист2!Q49*100</f>
        <v>0</v>
      </c>
      <c r="R60" s="447"/>
    </row>
    <row r="61" spans="1:18" ht="51" x14ac:dyDescent="0.2">
      <c r="A61" s="218" t="s">
        <v>353</v>
      </c>
      <c r="B61" s="219" t="s">
        <v>462</v>
      </c>
      <c r="C61" s="218" t="s">
        <v>95</v>
      </c>
      <c r="D61" s="365">
        <f>Лист2!D51/Лист2!D49*100</f>
        <v>0</v>
      </c>
      <c r="E61" s="363">
        <f>Лист2!E51/Лист2!E49*100</f>
        <v>0</v>
      </c>
      <c r="F61" s="363">
        <f>Лист2!F51/Лист2!F49*100</f>
        <v>0</v>
      </c>
      <c r="G61" s="363">
        <f>Лист2!G51/Лист2!G49*100</f>
        <v>24.087139736725106</v>
      </c>
      <c r="H61" s="363">
        <f>Лист2!H51/Лист2!H49*100</f>
        <v>43.550779068199766</v>
      </c>
      <c r="I61" s="363">
        <f>Лист2!I51/Лист2!I49*100</f>
        <v>100</v>
      </c>
      <c r="J61" s="363">
        <f>Лист2!J51/Лист2!J49*100</f>
        <v>100</v>
      </c>
      <c r="K61" s="363">
        <f>Лист2!K51/Лист2!K49*100</f>
        <v>100</v>
      </c>
      <c r="L61" s="363">
        <f>Лист2!L51/Лист2!L49*100</f>
        <v>100</v>
      </c>
      <c r="M61" s="363">
        <f>Лист2!M51/Лист2!M49*100</f>
        <v>100</v>
      </c>
      <c r="N61" s="363">
        <f>Лист2!N51/Лист2!N49*100</f>
        <v>100</v>
      </c>
      <c r="O61" s="363">
        <f>Лист2!O51/Лист2!O49*100</f>
        <v>100</v>
      </c>
      <c r="P61" s="363">
        <f>Лист2!P51/Лист2!P49*100</f>
        <v>100</v>
      </c>
      <c r="Q61" s="363">
        <f>Лист2!Q51/Лист2!Q49*100</f>
        <v>100</v>
      </c>
      <c r="R61" s="447"/>
    </row>
    <row r="62" spans="1:18" ht="51" x14ac:dyDescent="0.2">
      <c r="A62" s="218" t="s">
        <v>354</v>
      </c>
      <c r="B62" s="219" t="s">
        <v>474</v>
      </c>
      <c r="C62" s="218" t="s">
        <v>95</v>
      </c>
      <c r="D62" s="363">
        <f>Лист2!D53/Лист2!D52</f>
        <v>0.36996424314660309</v>
      </c>
      <c r="E62" s="363">
        <f>Лист2!E53/Лист2!E52</f>
        <v>0.36996424314660309</v>
      </c>
      <c r="F62" s="363">
        <f>Лист2!F53/Лист2!F52</f>
        <v>0.36996424314660309</v>
      </c>
      <c r="G62" s="363">
        <f>Лист2!G53/Лист2!G52</f>
        <v>0.59157595835305254</v>
      </c>
      <c r="H62" s="363">
        <f>Лист2!H53/Лист2!H52</f>
        <v>0.77537593984962405</v>
      </c>
      <c r="I62" s="363">
        <f>Лист2!I53/Лист2!I52</f>
        <v>0.99995334732913466</v>
      </c>
      <c r="J62" s="363">
        <f>Лист2!J53/Лист2!J52</f>
        <v>1.0000694927032663</v>
      </c>
      <c r="K62" s="363">
        <f>Лист2!K53/Лист2!K52</f>
        <v>0.99993100275988955</v>
      </c>
      <c r="L62" s="363">
        <f>Лист2!L53/Лист2!L52</f>
        <v>1</v>
      </c>
      <c r="M62" s="363">
        <f>Лист2!M53/Лист2!M52</f>
        <v>0.99999546300077125</v>
      </c>
      <c r="N62" s="363">
        <f>Лист2!N53/Лист2!N52</f>
        <v>0.99999098774333106</v>
      </c>
      <c r="O62" s="363">
        <f>Лист2!O53/Лист2!O52</f>
        <v>0.99998657297587601</v>
      </c>
      <c r="P62" s="363">
        <f>Лист2!P53/Лист2!P52</f>
        <v>0.99998221748021698</v>
      </c>
      <c r="Q62" s="363">
        <f>Лист2!Q53/Лист2!Q52</f>
        <v>0.99997792007065578</v>
      </c>
      <c r="R62" s="447"/>
    </row>
    <row r="63" spans="1:18" ht="38.25" x14ac:dyDescent="0.2">
      <c r="A63" s="218" t="s">
        <v>355</v>
      </c>
      <c r="B63" s="219" t="s">
        <v>463</v>
      </c>
      <c r="C63" s="218" t="s">
        <v>95</v>
      </c>
      <c r="D63" s="365">
        <f>Лист2!D55/Лист2!D54*100</f>
        <v>36.999070255322188</v>
      </c>
      <c r="E63" s="363">
        <f>Лист2!E55/Лист2!E54*100</f>
        <v>36.999070255322188</v>
      </c>
      <c r="F63" s="363">
        <f>Лист2!F55/Лист2!F54*100</f>
        <v>36.999070255322188</v>
      </c>
      <c r="G63" s="363">
        <f>Лист2!G55/Лист2!G54*100</f>
        <v>59.164595905809961</v>
      </c>
      <c r="H63" s="363">
        <f>Лист2!H55/Лист2!H54*100</f>
        <v>77.533950472252243</v>
      </c>
      <c r="I63" s="363">
        <f>Лист2!I55/Лист2!I54*100</f>
        <v>100</v>
      </c>
      <c r="J63" s="363">
        <f>Лист2!J55/Лист2!J54*100</f>
        <v>100</v>
      </c>
      <c r="K63" s="363">
        <f>Лист2!K55/Лист2!K54*100</f>
        <v>100</v>
      </c>
      <c r="L63" s="363">
        <f>Лист2!L55/Лист2!L54*100</f>
        <v>100</v>
      </c>
      <c r="M63" s="363">
        <f>Лист2!M55/Лист2!M54*100</f>
        <v>100</v>
      </c>
      <c r="N63" s="363">
        <f>Лист2!N55/Лист2!N54*100</f>
        <v>100</v>
      </c>
      <c r="O63" s="363">
        <f>Лист2!O55/Лист2!O54*100</f>
        <v>100</v>
      </c>
      <c r="P63" s="363">
        <f>Лист2!P55/Лист2!P54*100</f>
        <v>100</v>
      </c>
      <c r="Q63" s="363">
        <f>Лист2!Q55/Лист2!Q54*100</f>
        <v>100</v>
      </c>
      <c r="R63" s="447"/>
    </row>
    <row r="64" spans="1:18" ht="51" x14ac:dyDescent="0.2">
      <c r="A64" s="218" t="s">
        <v>356</v>
      </c>
      <c r="B64" s="219" t="s">
        <v>464</v>
      </c>
      <c r="C64" s="218" t="s">
        <v>95</v>
      </c>
      <c r="D64" s="365">
        <f>Лист2!D57/Лист2!D56*100</f>
        <v>0</v>
      </c>
      <c r="E64" s="363">
        <f>Лист2!E57/Лист2!E56*100</f>
        <v>0</v>
      </c>
      <c r="F64" s="363">
        <f>Лист2!F57/Лист2!F56*100</f>
        <v>0</v>
      </c>
      <c r="G64" s="363">
        <f>Лист2!G57/Лист2!G56*100</f>
        <v>0</v>
      </c>
      <c r="H64" s="363">
        <f>Лист2!H57/Лист2!H56*100</f>
        <v>100</v>
      </c>
      <c r="I64" s="363">
        <f>Лист2!I57/Лист2!I56*100</f>
        <v>100</v>
      </c>
      <c r="J64" s="363">
        <f>Лист2!J57/Лист2!J56*100</f>
        <v>100</v>
      </c>
      <c r="K64" s="363">
        <f>Лист2!K57/Лист2!K56*100</f>
        <v>100</v>
      </c>
      <c r="L64" s="363">
        <f>Лист2!L57/Лист2!L56*100</f>
        <v>100</v>
      </c>
      <c r="M64" s="363">
        <f>Лист2!M57/Лист2!M56*100</f>
        <v>100</v>
      </c>
      <c r="N64" s="363">
        <f>Лист2!N57/Лист2!N56*100</f>
        <v>100</v>
      </c>
      <c r="O64" s="363">
        <f>Лист2!O57/Лист2!O56*100</f>
        <v>100</v>
      </c>
      <c r="P64" s="363">
        <f>Лист2!P57/Лист2!P56*100</f>
        <v>100</v>
      </c>
      <c r="Q64" s="363">
        <f>Лист2!Q57/Лист2!Q56*100</f>
        <v>100</v>
      </c>
      <c r="R64" s="447"/>
    </row>
    <row r="65" spans="1:18" ht="51" x14ac:dyDescent="0.2">
      <c r="A65" s="218" t="s">
        <v>357</v>
      </c>
      <c r="B65" s="219" t="s">
        <v>465</v>
      </c>
      <c r="C65" s="218" t="s">
        <v>95</v>
      </c>
      <c r="D65" s="365">
        <f>Лист2!D59/Лист2!D58*100</f>
        <v>56.625430745965247</v>
      </c>
      <c r="E65" s="363">
        <f>Лист2!E59/Лист2!E58*100</f>
        <v>56.625430745965247</v>
      </c>
      <c r="F65" s="363">
        <f>Лист2!F59/Лист2!F58*100</f>
        <v>56.625430745965247</v>
      </c>
      <c r="G65" s="363">
        <f>Лист2!G59/Лист2!G58*100</f>
        <v>78.722983821168341</v>
      </c>
      <c r="H65" s="363">
        <f>Лист2!H59/Лист2!H58*100</f>
        <v>64.409824768655241</v>
      </c>
      <c r="I65" s="363">
        <f>Лист2!I59/Лист2!I58*100</f>
        <v>0</v>
      </c>
      <c r="J65" s="363">
        <f>Лист2!J59/Лист2!J58*100</f>
        <v>0</v>
      </c>
      <c r="K65" s="363">
        <f>Лист2!K59/Лист2!K58*100</f>
        <v>0</v>
      </c>
      <c r="L65" s="363">
        <f>Лист2!L59/Лист2!L58*100</f>
        <v>0</v>
      </c>
      <c r="M65" s="363">
        <f>Лист2!M59/Лист2!M58*100</f>
        <v>0</v>
      </c>
      <c r="N65" s="363">
        <f>Лист2!N59/Лист2!N58*100</f>
        <v>0</v>
      </c>
      <c r="O65" s="363">
        <f>Лист2!O59/Лист2!O58*100</f>
        <v>0</v>
      </c>
      <c r="P65" s="363">
        <f>Лист2!P59/Лист2!P58*100</f>
        <v>0</v>
      </c>
      <c r="Q65" s="363">
        <f>Лист2!Q59/Лист2!Q58*100</f>
        <v>0</v>
      </c>
      <c r="R65" s="447"/>
    </row>
    <row r="66" spans="1:18" ht="51" x14ac:dyDescent="0.2">
      <c r="A66" s="218" t="s">
        <v>358</v>
      </c>
      <c r="B66" s="219" t="s">
        <v>466</v>
      </c>
      <c r="C66" s="218" t="s">
        <v>95</v>
      </c>
      <c r="D66" s="365">
        <f>Лист2!D60/Лист2!D58*100</f>
        <v>0</v>
      </c>
      <c r="E66" s="363">
        <f>Лист2!E60/Лист2!E58*100</f>
        <v>0</v>
      </c>
      <c r="F66" s="363">
        <f>Лист2!F60/Лист2!F58*100</f>
        <v>0</v>
      </c>
      <c r="G66" s="363">
        <f>Лист2!G60/Лист2!G58*100</f>
        <v>43.551932814622702</v>
      </c>
      <c r="H66" s="363">
        <f>Лист2!H60/Лист2!H58*100</f>
        <v>26.604646583973224</v>
      </c>
      <c r="I66" s="363">
        <f>Лист2!I60/Лист2!I58*100</f>
        <v>100</v>
      </c>
      <c r="J66" s="363">
        <f>Лист2!J60/Лист2!J58*100</f>
        <v>100</v>
      </c>
      <c r="K66" s="363">
        <f>Лист2!K60/Лист2!K58*100</f>
        <v>100</v>
      </c>
      <c r="L66" s="363">
        <f>Лист2!L60/Лист2!L58*100</f>
        <v>100</v>
      </c>
      <c r="M66" s="363">
        <f>Лист2!M60/Лист2!M58*100</f>
        <v>100</v>
      </c>
      <c r="N66" s="363">
        <f>Лист2!N60/Лист2!N58*100</f>
        <v>100</v>
      </c>
      <c r="O66" s="363">
        <f>Лист2!O60/Лист2!O58*100</f>
        <v>100</v>
      </c>
      <c r="P66" s="363">
        <f>Лист2!P60/Лист2!P58*100</f>
        <v>100</v>
      </c>
      <c r="Q66" s="363">
        <f>Лист2!Q60/Лист2!Q58*100</f>
        <v>100</v>
      </c>
      <c r="R66" s="447"/>
    </row>
    <row r="67" spans="1:18" ht="63.75" x14ac:dyDescent="0.2">
      <c r="A67" s="218" t="s">
        <v>359</v>
      </c>
      <c r="B67" s="219" t="s">
        <v>467</v>
      </c>
      <c r="C67" s="218" t="s">
        <v>95</v>
      </c>
      <c r="D67" s="365">
        <f>Лист2!D62/Лист2!D61*100</f>
        <v>100</v>
      </c>
      <c r="E67" s="363">
        <f>Лист2!E62/Лист2!E61*100</f>
        <v>100</v>
      </c>
      <c r="F67" s="363">
        <f>Лист2!F62/Лист2!F61*100</f>
        <v>100</v>
      </c>
      <c r="G67" s="363">
        <f>Лист2!G62/Лист2!G61*100</f>
        <v>100</v>
      </c>
      <c r="H67" s="363">
        <f>Лист2!H62/Лист2!H61*100</f>
        <v>100</v>
      </c>
      <c r="I67" s="363">
        <f>Лист2!I62/Лист2!I61*100</f>
        <v>100</v>
      </c>
      <c r="J67" s="363">
        <f>Лист2!J62/Лист2!J61*100</f>
        <v>100</v>
      </c>
      <c r="K67" s="363">
        <f>Лист2!K62/Лист2!K61*100</f>
        <v>100</v>
      </c>
      <c r="L67" s="363">
        <f>Лист2!L62/Лист2!L61*100</f>
        <v>100</v>
      </c>
      <c r="M67" s="363">
        <f>Лист2!M62/Лист2!M61*100</f>
        <v>100</v>
      </c>
      <c r="N67" s="363">
        <f>Лист2!N62/Лист2!N61*100</f>
        <v>100</v>
      </c>
      <c r="O67" s="363">
        <f>Лист2!O62/Лист2!O61*100</f>
        <v>100</v>
      </c>
      <c r="P67" s="363">
        <f>Лист2!P62/Лист2!P61*100</f>
        <v>100</v>
      </c>
      <c r="Q67" s="363">
        <f>Лист2!Q62/Лист2!Q61*100</f>
        <v>100</v>
      </c>
      <c r="R67" s="447"/>
    </row>
    <row r="68" spans="1:18" ht="63.75" x14ac:dyDescent="0.2">
      <c r="A68" s="218" t="s">
        <v>360</v>
      </c>
      <c r="B68" s="219" t="s">
        <v>468</v>
      </c>
      <c r="C68" s="218" t="s">
        <v>95</v>
      </c>
      <c r="D68" s="365">
        <f>Лист2!D64/Лист2!D63*100</f>
        <v>100</v>
      </c>
      <c r="E68" s="363">
        <f>Лист2!E64/Лист2!E63*100</f>
        <v>100</v>
      </c>
      <c r="F68" s="363">
        <f>Лист2!F64/Лист2!F63*100</f>
        <v>100</v>
      </c>
      <c r="G68" s="363">
        <f>Лист2!G64/Лист2!G63*100</f>
        <v>100</v>
      </c>
      <c r="H68" s="363">
        <f>Лист2!H64/Лист2!H63*100</f>
        <v>100</v>
      </c>
      <c r="I68" s="363">
        <f>Лист2!I64/Лист2!I63*100</f>
        <v>100</v>
      </c>
      <c r="J68" s="363">
        <f>Лист2!J64/Лист2!J63*100</f>
        <v>100</v>
      </c>
      <c r="K68" s="363">
        <f>Лист2!K64/Лист2!K63*100</f>
        <v>100</v>
      </c>
      <c r="L68" s="363">
        <f>Лист2!L64/Лист2!L63*100</f>
        <v>100</v>
      </c>
      <c r="M68" s="363">
        <f>Лист2!M64/Лист2!M63*100</f>
        <v>100</v>
      </c>
      <c r="N68" s="363">
        <f>Лист2!N64/Лист2!N63*100</f>
        <v>100</v>
      </c>
      <c r="O68" s="363">
        <f>Лист2!O64/Лист2!O63*100</f>
        <v>100</v>
      </c>
      <c r="P68" s="363">
        <f>Лист2!P64/Лист2!P63*100</f>
        <v>100</v>
      </c>
      <c r="Q68" s="363">
        <f>Лист2!Q64/Лист2!Q63*100</f>
        <v>100</v>
      </c>
      <c r="R68" s="447"/>
    </row>
    <row r="69" spans="1:18" ht="25.5" x14ac:dyDescent="0.2">
      <c r="A69" s="218" t="s">
        <v>361</v>
      </c>
      <c r="B69" s="219" t="s">
        <v>362</v>
      </c>
      <c r="C69" s="218" t="s">
        <v>85</v>
      </c>
      <c r="D69" s="360">
        <f>Лист2!D66</f>
        <v>0</v>
      </c>
      <c r="E69" s="354">
        <f>Лист2!E66</f>
        <v>0</v>
      </c>
      <c r="F69" s="354">
        <f>Лист2!F66</f>
        <v>0</v>
      </c>
      <c r="G69" s="354">
        <f>Лист2!G66</f>
        <v>0</v>
      </c>
      <c r="H69" s="354">
        <f>Лист2!H66</f>
        <v>0</v>
      </c>
      <c r="I69" s="354">
        <f>Лист2!I66</f>
        <v>0</v>
      </c>
      <c r="J69" s="354">
        <f>Лист2!J66</f>
        <v>0</v>
      </c>
      <c r="K69" s="354">
        <f>Лист2!K66</f>
        <v>0</v>
      </c>
      <c r="L69" s="354">
        <f>Лист2!L66</f>
        <v>0</v>
      </c>
      <c r="M69" s="354">
        <f>Лист2!M66</f>
        <v>0</v>
      </c>
      <c r="N69" s="354">
        <f>Лист2!N66</f>
        <v>0</v>
      </c>
      <c r="O69" s="354">
        <f>Лист2!O66</f>
        <v>0</v>
      </c>
      <c r="P69" s="354">
        <f>Лист2!P66</f>
        <v>0</v>
      </c>
      <c r="Q69" s="354">
        <f>Лист2!Q66</f>
        <v>0</v>
      </c>
      <c r="R69" s="447"/>
    </row>
    <row r="70" spans="1:18" ht="25.5" x14ac:dyDescent="0.2">
      <c r="A70" s="218" t="s">
        <v>363</v>
      </c>
      <c r="B70" s="219" t="s">
        <v>364</v>
      </c>
      <c r="C70" s="218" t="s">
        <v>95</v>
      </c>
      <c r="D70" s="364">
        <f>Лист2!D66/Лист2!D65*100</f>
        <v>0</v>
      </c>
      <c r="E70" s="349">
        <f>Лист2!E66/Лист2!E65*100</f>
        <v>0</v>
      </c>
      <c r="F70" s="349">
        <f>Лист2!F66/Лист2!F65*100</f>
        <v>0</v>
      </c>
      <c r="G70" s="349">
        <f>Лист2!G66/Лист2!G65*100</f>
        <v>0</v>
      </c>
      <c r="H70" s="349">
        <f>Лист2!H66/Лист2!H65*100</f>
        <v>0</v>
      </c>
      <c r="I70" s="349">
        <f>Лист2!I66/Лист2!I65*100</f>
        <v>0</v>
      </c>
      <c r="J70" s="348">
        <f>Лист2!J66/Лист2!J65*100</f>
        <v>0</v>
      </c>
      <c r="K70" s="348">
        <f>Лист2!K66/Лист2!K65*100</f>
        <v>0</v>
      </c>
      <c r="L70" s="348">
        <f>Лист2!L66/Лист2!L65*100</f>
        <v>0</v>
      </c>
      <c r="M70" s="348">
        <f>Лист2!M66/Лист2!M65*100</f>
        <v>0</v>
      </c>
      <c r="N70" s="348">
        <f>Лист2!N66/Лист2!N65*100</f>
        <v>0</v>
      </c>
      <c r="O70" s="348">
        <f>Лист2!O66/Лист2!O65*100</f>
        <v>0</v>
      </c>
      <c r="P70" s="348">
        <f>Лист2!P66/Лист2!P65*100</f>
        <v>0</v>
      </c>
      <c r="Q70" s="348">
        <f>Лист2!Q66/Лист2!Q65*100</f>
        <v>0</v>
      </c>
      <c r="R70" s="447"/>
    </row>
    <row r="71" spans="1:18" ht="51" x14ac:dyDescent="0.2">
      <c r="A71" s="218" t="s">
        <v>526</v>
      </c>
      <c r="B71" s="219" t="s">
        <v>527</v>
      </c>
      <c r="C71" s="218" t="s">
        <v>185</v>
      </c>
      <c r="D71" s="348">
        <f>(Лист2!D53+Лист2!D55)/Лист2!D67</f>
        <v>0.73207547169811316</v>
      </c>
      <c r="E71" s="348">
        <f>(Лист2!E53+Лист2!E55)/Лист2!E67</f>
        <v>0.73207547169811316</v>
      </c>
      <c r="F71" s="348">
        <f>(Лист2!F53+Лист2!F55)/Лист2!F67</f>
        <v>0.73207547169811316</v>
      </c>
      <c r="G71" s="348">
        <f>(Лист2!G53+Лист2!G55)/Лист2!G67</f>
        <v>0.69444444444444442</v>
      </c>
      <c r="H71" s="348">
        <f>(Лист2!H53+Лист2!H55)/Лист2!H67</f>
        <v>0.45205479452054792</v>
      </c>
      <c r="I71" s="348">
        <f>(Лист2!I53+Лист2!I55)/Лист2!I67</f>
        <v>0.35601694211444235</v>
      </c>
      <c r="J71" s="348">
        <f>(Лист2!J53+Лист2!J55)/Лист2!J67</f>
        <v>0.35476395907802294</v>
      </c>
      <c r="K71" s="348">
        <f>(Лист2!K53+Лист2!K55)/Лист2!K67</f>
        <v>0.35352902911042444</v>
      </c>
      <c r="L71" s="348">
        <f>(Лист2!L53+Лист2!L55)/Лист2!L67</f>
        <v>0.35231159216191205</v>
      </c>
      <c r="M71" s="348">
        <f>(Лист2!M53+Лист2!M55)/Лист2!M67</f>
        <v>0.3511095181202708</v>
      </c>
      <c r="N71" s="348">
        <f>(Лист2!N53+Лист2!N55)/Лист2!N67</f>
        <v>0.34993180115898603</v>
      </c>
      <c r="O71" s="348">
        <f>(Лист2!O53+Лист2!O55)/Лист2!O67</f>
        <v>0.34877770839837652</v>
      </c>
      <c r="P71" s="348">
        <f>(Лист2!P53+Лист2!P55)/Лист2!P67</f>
        <v>0.34764653606893081</v>
      </c>
      <c r="Q71" s="348">
        <f>(Лист2!Q53+Лист2!Q55)/Лист2!Q67</f>
        <v>0.34653760808018974</v>
      </c>
      <c r="R71" s="447"/>
    </row>
    <row r="72" spans="1:18" ht="38.25" x14ac:dyDescent="0.2">
      <c r="A72" s="218" t="s">
        <v>528</v>
      </c>
      <c r="B72" s="219" t="s">
        <v>529</v>
      </c>
      <c r="C72" s="218" t="s">
        <v>185</v>
      </c>
      <c r="D72" s="348">
        <f>(Лист2!D52-Лист2!D53)/Лист2!D68</f>
        <v>0.36607928854923238</v>
      </c>
      <c r="E72" s="348">
        <f>(Лист2!E52-Лист2!E53)/Лист2!E68</f>
        <v>0.36607928854923238</v>
      </c>
      <c r="F72" s="348">
        <f>(Лист2!F52-Лист2!F53)/Лист2!F68</f>
        <v>0.36607928854923238</v>
      </c>
      <c r="G72" s="348">
        <f>(Лист2!G52-Лист2!G53)/Лист2!G68</f>
        <v>0.34732283718084933</v>
      </c>
      <c r="H72" s="348">
        <f>(Лист2!H52-Лист2!H53)/Лист2!H68</f>
        <v>0.22598012108431495</v>
      </c>
      <c r="I72" s="348" t="e">
        <f>(Лист2!I52-Лист2!I53)/Лист2!I68</f>
        <v>#DIV/0!</v>
      </c>
      <c r="J72" s="348" t="e">
        <f>(Лист2!J52-Лист2!J53)/Лист2!J68</f>
        <v>#DIV/0!</v>
      </c>
      <c r="K72" s="348" t="e">
        <f>(Лист2!K52-Лист2!K53)/Лист2!K68</f>
        <v>#DIV/0!</v>
      </c>
      <c r="L72" s="348" t="e">
        <f>(Лист2!L52-Лист2!L53)/Лист2!L68</f>
        <v>#DIV/0!</v>
      </c>
      <c r="M72" s="348" t="e">
        <f>(Лист2!M52-Лист2!M53)/Лист2!M68</f>
        <v>#DIV/0!</v>
      </c>
      <c r="N72" s="348" t="e">
        <f>(Лист2!N52-Лист2!N53)/Лист2!N68</f>
        <v>#DIV/0!</v>
      </c>
      <c r="O72" s="348" t="e">
        <f>(Лист2!O52-Лист2!O53)/Лист2!O68</f>
        <v>#DIV/0!</v>
      </c>
      <c r="P72" s="348" t="e">
        <f>(Лист2!P52-Лист2!P53)/Лист2!P68</f>
        <v>#DIV/0!</v>
      </c>
      <c r="Q72" s="348" t="e">
        <f>(Лист2!Q52-Лист2!Q53)/Лист2!Q68</f>
        <v>#DIV/0!</v>
      </c>
      <c r="R72" s="447" t="s">
        <v>644</v>
      </c>
    </row>
    <row r="73" spans="1:18" ht="51" x14ac:dyDescent="0.2">
      <c r="A73" s="218" t="s">
        <v>530</v>
      </c>
      <c r="B73" s="219" t="s">
        <v>531</v>
      </c>
      <c r="C73" s="218"/>
      <c r="D73" s="348"/>
      <c r="E73" s="348"/>
      <c r="F73" s="348"/>
      <c r="G73" s="348"/>
      <c r="H73" s="348"/>
      <c r="I73" s="348"/>
      <c r="J73" s="348"/>
      <c r="K73" s="348"/>
      <c r="L73" s="348"/>
      <c r="M73" s="348"/>
      <c r="N73" s="348"/>
      <c r="O73" s="348"/>
      <c r="P73" s="348"/>
      <c r="Q73" s="348"/>
      <c r="R73" s="447"/>
    </row>
    <row r="74" spans="1:18" ht="15" x14ac:dyDescent="0.2">
      <c r="A74" s="218" t="s">
        <v>532</v>
      </c>
      <c r="B74" s="386" t="s">
        <v>513</v>
      </c>
      <c r="C74" s="218" t="s">
        <v>185</v>
      </c>
      <c r="D74" s="348">
        <f t="shared" ref="D74:F74" si="13">E71-D71</f>
        <v>0</v>
      </c>
      <c r="E74" s="348">
        <f t="shared" si="13"/>
        <v>0</v>
      </c>
      <c r="F74" s="348">
        <f t="shared" si="13"/>
        <v>-3.7631027253668736E-2</v>
      </c>
      <c r="G74" s="348">
        <f>H71-G71</f>
        <v>-0.2423896499238965</v>
      </c>
      <c r="H74" s="348">
        <f t="shared" ref="H74:P74" si="14">I71-H71</f>
        <v>-9.6037852406105573E-2</v>
      </c>
      <c r="I74" s="348">
        <f t="shared" si="14"/>
        <v>-1.2529830364194083E-3</v>
      </c>
      <c r="J74" s="348">
        <f t="shared" si="14"/>
        <v>-1.234929967598497E-3</v>
      </c>
      <c r="K74" s="348">
        <f t="shared" si="14"/>
        <v>-1.2174369485123959E-3</v>
      </c>
      <c r="L74" s="348">
        <f t="shared" si="14"/>
        <v>-1.2020740416412434E-3</v>
      </c>
      <c r="M74" s="348">
        <f t="shared" si="14"/>
        <v>-1.1777169612847693E-3</v>
      </c>
      <c r="N74" s="348">
        <f t="shared" si="14"/>
        <v>-1.1540927606095153E-3</v>
      </c>
      <c r="O74" s="348">
        <f t="shared" si="14"/>
        <v>-1.1311723294457066E-3</v>
      </c>
      <c r="P74" s="348">
        <f t="shared" si="14"/>
        <v>-1.1089279887410708E-3</v>
      </c>
      <c r="Q74" s="348">
        <f>P74</f>
        <v>-1.1089279887410708E-3</v>
      </c>
      <c r="R74" s="447"/>
    </row>
    <row r="75" spans="1:18" ht="15" x14ac:dyDescent="0.2">
      <c r="A75" s="218" t="s">
        <v>533</v>
      </c>
      <c r="B75" s="386" t="s">
        <v>514</v>
      </c>
      <c r="C75" s="218" t="s">
        <v>185</v>
      </c>
      <c r="D75" s="362">
        <f>E71-D71</f>
        <v>0</v>
      </c>
      <c r="E75" s="348">
        <f>F71-D71</f>
        <v>0</v>
      </c>
      <c r="F75" s="348">
        <f>G71-D71</f>
        <v>-3.7631027253668736E-2</v>
      </c>
      <c r="G75" s="348">
        <f>H71-D71</f>
        <v>-0.28002067717756524</v>
      </c>
      <c r="H75" s="348">
        <f>I71-D71</f>
        <v>-0.37605852958367081</v>
      </c>
      <c r="I75" s="348">
        <f>J71-D71</f>
        <v>-0.37731151262009022</v>
      </c>
      <c r="J75" s="348">
        <f>K71-D71</f>
        <v>-0.37854644258768871</v>
      </c>
      <c r="K75" s="348">
        <f>L71-D71</f>
        <v>-0.37976387953620111</v>
      </c>
      <c r="L75" s="348">
        <f>M71-D71</f>
        <v>-0.38096595357784235</v>
      </c>
      <c r="M75" s="348">
        <f>N71-D71</f>
        <v>-0.38214367053912712</v>
      </c>
      <c r="N75" s="348">
        <f>O71-D71</f>
        <v>-0.38329776329973664</v>
      </c>
      <c r="O75" s="348">
        <f>P71-D71</f>
        <v>-0.38442893562918234</v>
      </c>
      <c r="P75" s="348">
        <f>Q71-D71</f>
        <v>-0.38553786361792342</v>
      </c>
      <c r="Q75" s="348">
        <f>P75</f>
        <v>-0.38553786361792342</v>
      </c>
      <c r="R75" s="447"/>
    </row>
    <row r="76" spans="1:18" ht="38.25" x14ac:dyDescent="0.2">
      <c r="A76" s="218" t="s">
        <v>534</v>
      </c>
      <c r="B76" s="219" t="s">
        <v>535</v>
      </c>
      <c r="C76" s="218"/>
      <c r="D76" s="348"/>
      <c r="E76" s="348"/>
      <c r="F76" s="348"/>
      <c r="G76" s="348"/>
      <c r="H76" s="348"/>
      <c r="I76" s="348"/>
      <c r="J76" s="348"/>
      <c r="K76" s="348"/>
      <c r="L76" s="348"/>
      <c r="M76" s="348"/>
      <c r="N76" s="348"/>
      <c r="O76" s="348"/>
      <c r="P76" s="348"/>
      <c r="Q76" s="348"/>
      <c r="R76" s="447"/>
    </row>
    <row r="77" spans="1:18" ht="15" x14ac:dyDescent="0.2">
      <c r="A77" s="218" t="s">
        <v>536</v>
      </c>
      <c r="B77" s="386" t="s">
        <v>513</v>
      </c>
      <c r="C77" s="218" t="s">
        <v>185</v>
      </c>
      <c r="D77" s="348">
        <f t="shared" ref="D77:F77" si="15">E72-D72</f>
        <v>0</v>
      </c>
      <c r="E77" s="348">
        <f t="shared" si="15"/>
        <v>0</v>
      </c>
      <c r="F77" s="348">
        <f t="shared" si="15"/>
        <v>-1.8756451368383054E-2</v>
      </c>
      <c r="G77" s="348">
        <f>H72-G72</f>
        <v>-0.12134271609653438</v>
      </c>
      <c r="H77" s="348" t="e">
        <f t="shared" ref="H77:P77" si="16">I72-H72</f>
        <v>#DIV/0!</v>
      </c>
      <c r="I77" s="348" t="e">
        <f t="shared" si="16"/>
        <v>#DIV/0!</v>
      </c>
      <c r="J77" s="348" t="e">
        <f t="shared" si="16"/>
        <v>#DIV/0!</v>
      </c>
      <c r="K77" s="348" t="e">
        <f t="shared" si="16"/>
        <v>#DIV/0!</v>
      </c>
      <c r="L77" s="348" t="e">
        <f t="shared" si="16"/>
        <v>#DIV/0!</v>
      </c>
      <c r="M77" s="348" t="e">
        <f t="shared" si="16"/>
        <v>#DIV/0!</v>
      </c>
      <c r="N77" s="348" t="e">
        <f t="shared" si="16"/>
        <v>#DIV/0!</v>
      </c>
      <c r="O77" s="348" t="e">
        <f t="shared" si="16"/>
        <v>#DIV/0!</v>
      </c>
      <c r="P77" s="348" t="e">
        <f t="shared" si="16"/>
        <v>#DIV/0!</v>
      </c>
      <c r="Q77" s="348" t="e">
        <f>P77</f>
        <v>#DIV/0!</v>
      </c>
      <c r="R77" s="451" t="s">
        <v>645</v>
      </c>
    </row>
    <row r="78" spans="1:18" ht="15" x14ac:dyDescent="0.2">
      <c r="A78" s="218" t="s">
        <v>537</v>
      </c>
      <c r="B78" s="386" t="s">
        <v>514</v>
      </c>
      <c r="C78" s="218" t="s">
        <v>185</v>
      </c>
      <c r="D78" s="362">
        <f>E72-D72</f>
        <v>0</v>
      </c>
      <c r="E78" s="348">
        <f>F72-D72</f>
        <v>0</v>
      </c>
      <c r="F78" s="348">
        <f>G72-D72</f>
        <v>-1.8756451368383054E-2</v>
      </c>
      <c r="G78" s="348">
        <f>H72-D72</f>
        <v>-0.14009916746491743</v>
      </c>
      <c r="H78" s="348" t="e">
        <f>I72-D72</f>
        <v>#DIV/0!</v>
      </c>
      <c r="I78" s="348" t="e">
        <f>J72-D72</f>
        <v>#DIV/0!</v>
      </c>
      <c r="J78" s="348" t="e">
        <f>K72-D72</f>
        <v>#DIV/0!</v>
      </c>
      <c r="K78" s="348" t="e">
        <f>L72-D72</f>
        <v>#DIV/0!</v>
      </c>
      <c r="L78" s="348" t="e">
        <f>M72-D72</f>
        <v>#DIV/0!</v>
      </c>
      <c r="M78" s="348" t="e">
        <f>N72-D72</f>
        <v>#DIV/0!</v>
      </c>
      <c r="N78" s="348" t="e">
        <f>O72-D72</f>
        <v>#DIV/0!</v>
      </c>
      <c r="O78" s="348" t="e">
        <f>P72-D72</f>
        <v>#DIV/0!</v>
      </c>
      <c r="P78" s="348" t="e">
        <f>Q72-D72</f>
        <v>#DIV/0!</v>
      </c>
      <c r="Q78" s="348" t="e">
        <f>P78</f>
        <v>#DIV/0!</v>
      </c>
      <c r="R78" s="452"/>
    </row>
    <row r="79" spans="1:18" ht="51" x14ac:dyDescent="0.2">
      <c r="A79" s="218" t="s">
        <v>538</v>
      </c>
      <c r="B79" s="219" t="s">
        <v>539</v>
      </c>
      <c r="C79" s="218"/>
      <c r="D79" s="364"/>
      <c r="E79" s="349"/>
      <c r="F79" s="349"/>
      <c r="G79" s="349"/>
      <c r="H79" s="349"/>
      <c r="I79" s="349"/>
      <c r="J79" s="348"/>
      <c r="K79" s="348"/>
      <c r="L79" s="348"/>
      <c r="M79" s="348"/>
      <c r="N79" s="348"/>
      <c r="O79" s="348"/>
      <c r="P79" s="348"/>
      <c r="Q79" s="348"/>
      <c r="R79" s="447"/>
    </row>
    <row r="80" spans="1:18" ht="15" x14ac:dyDescent="0.2">
      <c r="A80" s="218" t="s">
        <v>540</v>
      </c>
      <c r="B80" s="386" t="s">
        <v>513</v>
      </c>
      <c r="C80" s="218" t="s">
        <v>460</v>
      </c>
      <c r="D80" s="348">
        <f t="shared" ref="D80:F80" si="17">D72/D71</f>
        <v>0.50005676013168343</v>
      </c>
      <c r="E80" s="348">
        <f t="shared" si="17"/>
        <v>0.50005676013168343</v>
      </c>
      <c r="F80" s="348">
        <f t="shared" si="17"/>
        <v>0.50005676013168343</v>
      </c>
      <c r="G80" s="348">
        <f>G72/G71</f>
        <v>0.50014488554042302</v>
      </c>
      <c r="H80" s="348">
        <f t="shared" ref="H80:Q80" si="18">H72/H71</f>
        <v>0.49989541936833309</v>
      </c>
      <c r="I80" s="348" t="e">
        <f t="shared" si="18"/>
        <v>#DIV/0!</v>
      </c>
      <c r="J80" s="348" t="e">
        <f t="shared" si="18"/>
        <v>#DIV/0!</v>
      </c>
      <c r="K80" s="348" t="e">
        <f t="shared" si="18"/>
        <v>#DIV/0!</v>
      </c>
      <c r="L80" s="348" t="e">
        <f t="shared" si="18"/>
        <v>#DIV/0!</v>
      </c>
      <c r="M80" s="348" t="e">
        <f t="shared" si="18"/>
        <v>#DIV/0!</v>
      </c>
      <c r="N80" s="348" t="e">
        <f t="shared" si="18"/>
        <v>#DIV/0!</v>
      </c>
      <c r="O80" s="348" t="e">
        <f t="shared" si="18"/>
        <v>#DIV/0!</v>
      </c>
      <c r="P80" s="348" t="e">
        <f t="shared" si="18"/>
        <v>#DIV/0!</v>
      </c>
      <c r="Q80" s="348" t="e">
        <f t="shared" si="18"/>
        <v>#DIV/0!</v>
      </c>
      <c r="R80" s="451" t="s">
        <v>646</v>
      </c>
    </row>
    <row r="81" spans="1:18" ht="15" x14ac:dyDescent="0.2">
      <c r="A81" s="218" t="s">
        <v>541</v>
      </c>
      <c r="B81" s="386" t="s">
        <v>514</v>
      </c>
      <c r="C81" s="218" t="s">
        <v>460</v>
      </c>
      <c r="D81" s="362">
        <f>D72/D71</f>
        <v>0.50005676013168343</v>
      </c>
      <c r="E81" s="348">
        <f>E72/D71</f>
        <v>0.50005676013168343</v>
      </c>
      <c r="F81" s="348">
        <f>F72/D71</f>
        <v>0.50005676013168343</v>
      </c>
      <c r="G81" s="348">
        <f>G72/D71</f>
        <v>0.47443583429342823</v>
      </c>
      <c r="H81" s="348">
        <f>H72/D71</f>
        <v>0.30868418601723435</v>
      </c>
      <c r="I81" s="348" t="e">
        <f>I72/D71</f>
        <v>#DIV/0!</v>
      </c>
      <c r="J81" s="348" t="e">
        <f>J72/D71</f>
        <v>#DIV/0!</v>
      </c>
      <c r="K81" s="348" t="e">
        <f>K72/D71</f>
        <v>#DIV/0!</v>
      </c>
      <c r="L81" s="348" t="e">
        <f>L72/D71</f>
        <v>#DIV/0!</v>
      </c>
      <c r="M81" s="348" t="e">
        <f>M72/D71</f>
        <v>#DIV/0!</v>
      </c>
      <c r="N81" s="348" t="e">
        <f>N72/D71</f>
        <v>#DIV/0!</v>
      </c>
      <c r="O81" s="348" t="e">
        <f>O72/D71</f>
        <v>#DIV/0!</v>
      </c>
      <c r="P81" s="348" t="e">
        <f>P72/D71</f>
        <v>#DIV/0!</v>
      </c>
      <c r="Q81" s="348" t="e">
        <f>Q72/D71</f>
        <v>#DIV/0!</v>
      </c>
      <c r="R81" s="452"/>
    </row>
    <row r="82" spans="1:18" ht="51" x14ac:dyDescent="0.2">
      <c r="A82" s="218" t="s">
        <v>542</v>
      </c>
      <c r="B82" s="219" t="s">
        <v>543</v>
      </c>
      <c r="C82" s="218" t="s">
        <v>193</v>
      </c>
      <c r="D82" s="348">
        <f>(Лист2!D57+Лист2!D59)/Лист2!D69</f>
        <v>11.958638743455497</v>
      </c>
      <c r="E82" s="348">
        <f>(Лист2!E57+Лист2!E59)/Лист2!E69</f>
        <v>11.958638743455497</v>
      </c>
      <c r="F82" s="348">
        <f>(Лист2!F57+Лист2!F59)/Лист2!F69</f>
        <v>11.958638743455497</v>
      </c>
      <c r="G82" s="348">
        <f>(Лист2!G57+Лист2!G59)/Лист2!G69</f>
        <v>3.1524233432245299</v>
      </c>
      <c r="H82" s="348">
        <f>(Лист2!H57+Лист2!H59)/Лист2!H69</f>
        <v>1.4409173813496836</v>
      </c>
      <c r="I82" s="348">
        <f>(Лист2!I57+Лист2!I59)/Лист2!I69</f>
        <v>0.31514242013217514</v>
      </c>
      <c r="J82" s="348">
        <f>(Лист2!J57+Лист2!J59)/Лист2!J69</f>
        <v>0.31016591595872056</v>
      </c>
      <c r="K82" s="348">
        <f>(Лист2!K57+Лист2!K59)/Лист2!K69</f>
        <v>0.30559076186452611</v>
      </c>
      <c r="L82" s="348">
        <f>(Лист2!L57+Лист2!L59)/Лист2!L69</f>
        <v>0.30140264944895911</v>
      </c>
      <c r="M82" s="348">
        <f>(Лист2!M57+Лист2!M59)/Лист2!M69</f>
        <v>0.29742128539681845</v>
      </c>
      <c r="N82" s="348">
        <f>(Лист2!N57+Лист2!N59)/Лист2!N69</f>
        <v>0.29353239240588908</v>
      </c>
      <c r="O82" s="348">
        <f>(Лист2!O57+Лист2!O59)/Лист2!O69</f>
        <v>0.28973278586323281</v>
      </c>
      <c r="P82" s="348">
        <f>(Лист2!P57+Лист2!P59)/Лист2!P69</f>
        <v>0.28601942572952749</v>
      </c>
      <c r="Q82" s="348">
        <f>(Лист2!Q57+Лист2!Q59)/Лист2!Q69</f>
        <v>0.28238940842702531</v>
      </c>
      <c r="R82" s="447"/>
    </row>
    <row r="83" spans="1:18" ht="51" x14ac:dyDescent="0.2">
      <c r="A83" s="218" t="s">
        <v>544</v>
      </c>
      <c r="B83" s="219" t="s">
        <v>545</v>
      </c>
      <c r="C83" s="218" t="s">
        <v>193</v>
      </c>
      <c r="D83" s="348">
        <f>(Лист2!D56-Лист2!D57)/Лист2!D70</f>
        <v>0.51726554833886274</v>
      </c>
      <c r="E83" s="348">
        <f>(Лист2!E56-Лист2!E57)/Лист2!E70</f>
        <v>0.51726554833886274</v>
      </c>
      <c r="F83" s="348">
        <f>(Лист2!F56-Лист2!F57)/Лист2!F70</f>
        <v>0.51726554833886274</v>
      </c>
      <c r="G83" s="348">
        <f>(Лист2!G56-Лист2!G57)/Лист2!G70</f>
        <v>0.81884381037301224</v>
      </c>
      <c r="H83" s="348">
        <f>(Лист2!H56-Лист2!H57)/Лист2!H70</f>
        <v>0</v>
      </c>
      <c r="I83" s="348" t="e">
        <f>(Лист2!I56-Лист2!I57)/Лист2!I70</f>
        <v>#DIV/0!</v>
      </c>
      <c r="J83" s="348" t="e">
        <f>(Лист2!J56-Лист2!J57)/Лист2!J70</f>
        <v>#DIV/0!</v>
      </c>
      <c r="K83" s="348" t="e">
        <f>(Лист2!K56-Лист2!K57)/Лист2!K70</f>
        <v>#DIV/0!</v>
      </c>
      <c r="L83" s="348" t="e">
        <f>(Лист2!L56-Лист2!L57)/Лист2!L70</f>
        <v>#DIV/0!</v>
      </c>
      <c r="M83" s="348" t="e">
        <f>(Лист2!M56-Лист2!M57)/Лист2!M70</f>
        <v>#DIV/0!</v>
      </c>
      <c r="N83" s="348" t="e">
        <f>(Лист2!N56-Лист2!N57)/Лист2!N70</f>
        <v>#DIV/0!</v>
      </c>
      <c r="O83" s="348" t="e">
        <f>(Лист2!O56-Лист2!O57)/Лист2!O70</f>
        <v>#DIV/0!</v>
      </c>
      <c r="P83" s="348" t="e">
        <f>(Лист2!P56-Лист2!P57)/Лист2!P70</f>
        <v>#DIV/0!</v>
      </c>
      <c r="Q83" s="348" t="e">
        <f>(Лист2!Q56-Лист2!Q57)/Лист2!Q70</f>
        <v>#DIV/0!</v>
      </c>
      <c r="R83" s="447" t="s">
        <v>647</v>
      </c>
    </row>
    <row r="84" spans="1:18" ht="63.75" x14ac:dyDescent="0.2">
      <c r="A84" s="218" t="s">
        <v>546</v>
      </c>
      <c r="B84" s="219" t="s">
        <v>547</v>
      </c>
      <c r="C84" s="218"/>
      <c r="D84" s="364"/>
      <c r="E84" s="349"/>
      <c r="F84" s="349"/>
      <c r="G84" s="349"/>
      <c r="H84" s="349"/>
      <c r="I84" s="349"/>
      <c r="J84" s="348"/>
      <c r="K84" s="348"/>
      <c r="L84" s="348"/>
      <c r="M84" s="348"/>
      <c r="N84" s="348"/>
      <c r="O84" s="348"/>
      <c r="P84" s="348"/>
      <c r="Q84" s="348"/>
      <c r="R84" s="447"/>
    </row>
    <row r="85" spans="1:18" ht="15" x14ac:dyDescent="0.2">
      <c r="A85" s="218" t="s">
        <v>548</v>
      </c>
      <c r="B85" s="386" t="s">
        <v>513</v>
      </c>
      <c r="C85" s="218" t="s">
        <v>193</v>
      </c>
      <c r="D85" s="348">
        <f t="shared" ref="D85:F85" si="19">E82-D82</f>
        <v>0</v>
      </c>
      <c r="E85" s="348">
        <f t="shared" si="19"/>
        <v>0</v>
      </c>
      <c r="F85" s="348">
        <f t="shared" si="19"/>
        <v>-8.8062154002309665</v>
      </c>
      <c r="G85" s="348">
        <f>H82-G82</f>
        <v>-1.7115059618748463</v>
      </c>
      <c r="H85" s="348">
        <f t="shared" ref="H85:P85" si="20">I82-H82</f>
        <v>-1.1257749612175085</v>
      </c>
      <c r="I85" s="350">
        <f t="shared" si="20"/>
        <v>-4.9765041734545767E-3</v>
      </c>
      <c r="J85" s="350">
        <f t="shared" si="20"/>
        <v>-4.5751540941944557E-3</v>
      </c>
      <c r="K85" s="350">
        <f t="shared" si="20"/>
        <v>-4.1881124155669913E-3</v>
      </c>
      <c r="L85" s="350">
        <f t="shared" si="20"/>
        <v>-3.9813640521406679E-3</v>
      </c>
      <c r="M85" s="350">
        <f t="shared" si="20"/>
        <v>-3.8888929909293712E-3</v>
      </c>
      <c r="N85" s="350">
        <f t="shared" si="20"/>
        <v>-3.7996065426562642E-3</v>
      </c>
      <c r="O85" s="350">
        <f t="shared" si="20"/>
        <v>-3.7133601337053235E-3</v>
      </c>
      <c r="P85" s="350">
        <f t="shared" si="20"/>
        <v>-3.6300173025021754E-3</v>
      </c>
      <c r="Q85" s="350">
        <f>P85</f>
        <v>-3.6300173025021754E-3</v>
      </c>
      <c r="R85" s="447"/>
    </row>
    <row r="86" spans="1:18" ht="15" x14ac:dyDescent="0.2">
      <c r="A86" s="218" t="s">
        <v>549</v>
      </c>
      <c r="B86" s="386" t="s">
        <v>514</v>
      </c>
      <c r="C86" s="218" t="s">
        <v>193</v>
      </c>
      <c r="D86" s="364">
        <f>E82-D82</f>
        <v>0</v>
      </c>
      <c r="E86" s="349">
        <f>F82-D82</f>
        <v>0</v>
      </c>
      <c r="F86" s="349">
        <f>G82-D82</f>
        <v>-8.8062154002309665</v>
      </c>
      <c r="G86" s="349">
        <f>H82-D82</f>
        <v>-10.517721362105814</v>
      </c>
      <c r="H86" s="349">
        <f>I82-D82</f>
        <v>-11.643496323323321</v>
      </c>
      <c r="I86" s="349">
        <f>J82-D82</f>
        <v>-11.648472827496777</v>
      </c>
      <c r="J86" s="348">
        <f>K82-D82</f>
        <v>-11.653047981590971</v>
      </c>
      <c r="K86" s="348">
        <f>L82-D82</f>
        <v>-11.657236094006537</v>
      </c>
      <c r="L86" s="348">
        <f>M82-D82</f>
        <v>-11.661217458058678</v>
      </c>
      <c r="M86" s="348">
        <f>N82-D82</f>
        <v>-11.665106351049607</v>
      </c>
      <c r="N86" s="348">
        <f>O82-D82</f>
        <v>-11.668905957592264</v>
      </c>
      <c r="O86" s="348">
        <f>P82-D82</f>
        <v>-11.672619317725969</v>
      </c>
      <c r="P86" s="348">
        <f>Q82-D82</f>
        <v>-11.676249335028471</v>
      </c>
      <c r="Q86" s="348">
        <f>P86</f>
        <v>-11.676249335028471</v>
      </c>
      <c r="R86" s="447"/>
    </row>
    <row r="87" spans="1:18" ht="51" x14ac:dyDescent="0.2">
      <c r="A87" s="218" t="s">
        <v>550</v>
      </c>
      <c r="B87" s="219" t="s">
        <v>551</v>
      </c>
      <c r="C87" s="218"/>
      <c r="D87" s="364"/>
      <c r="E87" s="349"/>
      <c r="F87" s="349"/>
      <c r="G87" s="349"/>
      <c r="H87" s="349"/>
      <c r="I87" s="349"/>
      <c r="J87" s="348"/>
      <c r="K87" s="348"/>
      <c r="L87" s="348"/>
      <c r="M87" s="348"/>
      <c r="N87" s="348"/>
      <c r="O87" s="348"/>
      <c r="P87" s="348"/>
      <c r="Q87" s="348"/>
      <c r="R87" s="447"/>
    </row>
    <row r="88" spans="1:18" ht="15" x14ac:dyDescent="0.2">
      <c r="A88" s="218" t="s">
        <v>552</v>
      </c>
      <c r="B88" s="386" t="s">
        <v>513</v>
      </c>
      <c r="C88" s="218" t="s">
        <v>193</v>
      </c>
      <c r="D88" s="348">
        <f t="shared" ref="D88:F88" si="21">E83-D83</f>
        <v>0</v>
      </c>
      <c r="E88" s="348">
        <f t="shared" si="21"/>
        <v>0</v>
      </c>
      <c r="F88" s="348">
        <f t="shared" si="21"/>
        <v>0.3015782620341495</v>
      </c>
      <c r="G88" s="348">
        <f>H83-G83</f>
        <v>-0.81884381037301224</v>
      </c>
      <c r="H88" s="348" t="e">
        <f t="shared" ref="H88:P88" si="22">I83-H83</f>
        <v>#DIV/0!</v>
      </c>
      <c r="I88" s="348" t="e">
        <f t="shared" si="22"/>
        <v>#DIV/0!</v>
      </c>
      <c r="J88" s="348" t="e">
        <f t="shared" si="22"/>
        <v>#DIV/0!</v>
      </c>
      <c r="K88" s="348" t="e">
        <f t="shared" si="22"/>
        <v>#DIV/0!</v>
      </c>
      <c r="L88" s="348" t="e">
        <f t="shared" si="22"/>
        <v>#DIV/0!</v>
      </c>
      <c r="M88" s="348" t="e">
        <f t="shared" si="22"/>
        <v>#DIV/0!</v>
      </c>
      <c r="N88" s="348" t="e">
        <f t="shared" si="22"/>
        <v>#DIV/0!</v>
      </c>
      <c r="O88" s="348" t="e">
        <f t="shared" si="22"/>
        <v>#DIV/0!</v>
      </c>
      <c r="P88" s="348" t="e">
        <f t="shared" si="22"/>
        <v>#DIV/0!</v>
      </c>
      <c r="Q88" s="348" t="e">
        <f>P88</f>
        <v>#DIV/0!</v>
      </c>
      <c r="R88" s="451" t="s">
        <v>648</v>
      </c>
    </row>
    <row r="89" spans="1:18" ht="15" x14ac:dyDescent="0.2">
      <c r="A89" s="218" t="s">
        <v>553</v>
      </c>
      <c r="B89" s="386" t="s">
        <v>514</v>
      </c>
      <c r="C89" s="218" t="s">
        <v>193</v>
      </c>
      <c r="D89" s="362">
        <f>E83-D83</f>
        <v>0</v>
      </c>
      <c r="E89" s="348">
        <f>F83-D83</f>
        <v>0</v>
      </c>
      <c r="F89" s="348">
        <f>G83-D83</f>
        <v>0.3015782620341495</v>
      </c>
      <c r="G89" s="348">
        <f>H83-D83</f>
        <v>-0.51726554833886274</v>
      </c>
      <c r="H89" s="348" t="e">
        <f>I83-D83</f>
        <v>#DIV/0!</v>
      </c>
      <c r="I89" s="348" t="e">
        <f>J83-D83</f>
        <v>#DIV/0!</v>
      </c>
      <c r="J89" s="348" t="e">
        <f>K83-D83</f>
        <v>#DIV/0!</v>
      </c>
      <c r="K89" s="348" t="e">
        <f>L83-D83</f>
        <v>#DIV/0!</v>
      </c>
      <c r="L89" s="348" t="e">
        <f>M83-D83</f>
        <v>#DIV/0!</v>
      </c>
      <c r="M89" s="348" t="e">
        <f>N83-D83</f>
        <v>#DIV/0!</v>
      </c>
      <c r="N89" s="348" t="e">
        <f>O83-D83</f>
        <v>#DIV/0!</v>
      </c>
      <c r="O89" s="348" t="e">
        <f>P83-D83</f>
        <v>#DIV/0!</v>
      </c>
      <c r="P89" s="348" t="e">
        <f>Q83-D83</f>
        <v>#DIV/0!</v>
      </c>
      <c r="Q89" s="348" t="e">
        <f>P89</f>
        <v>#DIV/0!</v>
      </c>
      <c r="R89" s="452"/>
    </row>
    <row r="90" spans="1:18" ht="63.75" x14ac:dyDescent="0.2">
      <c r="A90" s="218" t="s">
        <v>554</v>
      </c>
      <c r="B90" s="219" t="s">
        <v>555</v>
      </c>
      <c r="C90" s="218"/>
      <c r="D90" s="364"/>
      <c r="E90" s="349"/>
      <c r="F90" s="349"/>
      <c r="G90" s="349"/>
      <c r="H90" s="349"/>
      <c r="I90" s="349"/>
      <c r="J90" s="348"/>
      <c r="K90" s="348"/>
      <c r="L90" s="348"/>
      <c r="M90" s="348"/>
      <c r="N90" s="348"/>
      <c r="O90" s="348"/>
      <c r="P90" s="348"/>
      <c r="Q90" s="348"/>
      <c r="R90" s="447"/>
    </row>
    <row r="91" spans="1:18" ht="15" x14ac:dyDescent="0.2">
      <c r="A91" s="218" t="s">
        <v>556</v>
      </c>
      <c r="B91" s="386" t="s">
        <v>513</v>
      </c>
      <c r="C91" s="218" t="s">
        <v>460</v>
      </c>
      <c r="D91" s="348">
        <f t="shared" ref="D91:F91" si="23">D83/D82</f>
        <v>4.325455090964616E-2</v>
      </c>
      <c r="E91" s="348">
        <f t="shared" si="23"/>
        <v>4.325455090964616E-2</v>
      </c>
      <c r="F91" s="348">
        <f t="shared" si="23"/>
        <v>4.325455090964616E-2</v>
      </c>
      <c r="G91" s="348">
        <f>G83/G82</f>
        <v>0.25975058588908895</v>
      </c>
      <c r="H91" s="348">
        <f t="shared" ref="H91:Q91" si="24">H83/H82</f>
        <v>0</v>
      </c>
      <c r="I91" s="348" t="e">
        <f t="shared" si="24"/>
        <v>#DIV/0!</v>
      </c>
      <c r="J91" s="348" t="e">
        <f t="shared" si="24"/>
        <v>#DIV/0!</v>
      </c>
      <c r="K91" s="348" t="e">
        <f t="shared" si="24"/>
        <v>#DIV/0!</v>
      </c>
      <c r="L91" s="348" t="e">
        <f t="shared" si="24"/>
        <v>#DIV/0!</v>
      </c>
      <c r="M91" s="348" t="e">
        <f t="shared" si="24"/>
        <v>#DIV/0!</v>
      </c>
      <c r="N91" s="348" t="e">
        <f t="shared" si="24"/>
        <v>#DIV/0!</v>
      </c>
      <c r="O91" s="348" t="e">
        <f t="shared" si="24"/>
        <v>#DIV/0!</v>
      </c>
      <c r="P91" s="348" t="e">
        <f t="shared" si="24"/>
        <v>#DIV/0!</v>
      </c>
      <c r="Q91" s="348" t="e">
        <f t="shared" si="24"/>
        <v>#DIV/0!</v>
      </c>
      <c r="R91" s="451" t="s">
        <v>649</v>
      </c>
    </row>
    <row r="92" spans="1:18" ht="15" x14ac:dyDescent="0.2">
      <c r="A92" s="218" t="s">
        <v>557</v>
      </c>
      <c r="B92" s="386" t="s">
        <v>514</v>
      </c>
      <c r="C92" s="218" t="s">
        <v>460</v>
      </c>
      <c r="D92" s="362">
        <f>D83/D82</f>
        <v>4.325455090964616E-2</v>
      </c>
      <c r="E92" s="348">
        <f>E83/D82</f>
        <v>4.325455090964616E-2</v>
      </c>
      <c r="F92" s="348">
        <f>F83/D82</f>
        <v>4.325455090964616E-2</v>
      </c>
      <c r="G92" s="348">
        <f>G83/D82</f>
        <v>6.847299495698321E-2</v>
      </c>
      <c r="H92" s="348">
        <f>H83/D82</f>
        <v>0</v>
      </c>
      <c r="I92" s="348" t="e">
        <f>I83/D82</f>
        <v>#DIV/0!</v>
      </c>
      <c r="J92" s="348" t="e">
        <f>J83/D82</f>
        <v>#DIV/0!</v>
      </c>
      <c r="K92" s="348" t="e">
        <f>K83/D82</f>
        <v>#DIV/0!</v>
      </c>
      <c r="L92" s="348" t="e">
        <f>L83/D82</f>
        <v>#DIV/0!</v>
      </c>
      <c r="M92" s="348" t="e">
        <f>M83/D82</f>
        <v>#DIV/0!</v>
      </c>
      <c r="N92" s="348" t="e">
        <f>N83/D82</f>
        <v>#DIV/0!</v>
      </c>
      <c r="O92" s="348" t="e">
        <f>O83/D82</f>
        <v>#DIV/0!</v>
      </c>
      <c r="P92" s="348" t="e">
        <f>P83/D82</f>
        <v>#DIV/0!</v>
      </c>
      <c r="Q92" s="348" t="e">
        <f>Q83/D82</f>
        <v>#DIV/0!</v>
      </c>
      <c r="R92" s="452"/>
    </row>
    <row r="93" spans="1:18" ht="51" x14ac:dyDescent="0.2">
      <c r="A93" s="218" t="s">
        <v>558</v>
      </c>
      <c r="B93" s="219" t="s">
        <v>559</v>
      </c>
      <c r="C93" s="218" t="s">
        <v>560</v>
      </c>
      <c r="D93" s="348">
        <f>(Лист2!D48+Лист2!D53)/Лист2!D71</f>
        <v>4.5049237170596399</v>
      </c>
      <c r="E93" s="348">
        <f>(Лист2!E48+Лист2!E53)/Лист2!E71</f>
        <v>4.5049237170596399</v>
      </c>
      <c r="F93" s="348">
        <f>(Лист2!F48+Лист2!F53)/Лист2!F71</f>
        <v>4.5049237170596399</v>
      </c>
      <c r="G93" s="348">
        <f>(Лист2!G48+Лист2!G53)/Лист2!G71</f>
        <v>4.9662962962962967</v>
      </c>
      <c r="H93" s="348">
        <f>(Лист2!H48+Лист2!H53)/Лист2!H71</f>
        <v>7.2306000628338047</v>
      </c>
      <c r="I93" s="348">
        <f>(Лист2!I48+Лист2!I53)/Лист2!I71</f>
        <v>20.678281674823275</v>
      </c>
      <c r="J93" s="348">
        <f>(Лист2!J48+Лист2!J53)/Лист2!J71</f>
        <v>20.633741368487133</v>
      </c>
      <c r="K93" s="348">
        <f>(Лист2!K48+Лист2!K53)/Лист2!K71</f>
        <v>20.392921165206765</v>
      </c>
      <c r="L93" s="348">
        <f>(Лист2!L48+Лист2!L53)/Лист2!L71</f>
        <v>20.071216028565757</v>
      </c>
      <c r="M93" s="348">
        <f>(Лист2!M48+Лист2!M53)/Лист2!M71</f>
        <v>19.841677474303633</v>
      </c>
      <c r="N93" s="348">
        <f>(Лист2!N48+Лист2!N53)/Лист2!N71</f>
        <v>19.622992893861504</v>
      </c>
      <c r="O93" s="348">
        <f>(Лист2!O48+Лист2!O53)/Лист2!O71</f>
        <v>19.414410206229345</v>
      </c>
      <c r="P93" s="348">
        <f>(Лист2!P48+Лист2!P53)/Лист2!P71</f>
        <v>19.215245244883963</v>
      </c>
      <c r="Q93" s="348">
        <f>(Лист2!Q48+Лист2!Q53)/Лист2!Q71</f>
        <v>19.024874261007678</v>
      </c>
      <c r="R93" s="447"/>
    </row>
    <row r="94" spans="1:18" ht="38.25" x14ac:dyDescent="0.2">
      <c r="A94" s="218" t="s">
        <v>561</v>
      </c>
      <c r="B94" s="219" t="s">
        <v>562</v>
      </c>
      <c r="C94" s="218" t="s">
        <v>560</v>
      </c>
      <c r="D94" s="348">
        <f>(Лист2!D47-Лист2!D48)/Лист2!D72</f>
        <v>18.209713024282561</v>
      </c>
      <c r="E94" s="348">
        <f>(Лист2!E47-Лист2!E48)/Лист2!E72</f>
        <v>18.209713024282561</v>
      </c>
      <c r="F94" s="348">
        <f>(Лист2!F47-Лист2!F48)/Лист2!F72</f>
        <v>18.209713024282561</v>
      </c>
      <c r="G94" s="348">
        <f>(Лист2!G47-Лист2!G48)/Лист2!G72</f>
        <v>31.466562377786492</v>
      </c>
      <c r="H94" s="348">
        <f>(Лист2!H47-Лист2!H48)/Лист2!H72</f>
        <v>20.76923076923077</v>
      </c>
      <c r="I94" s="348">
        <f>(Лист2!I47-Лист2!I48)/Лист2!I72</f>
        <v>20.764192139737979</v>
      </c>
      <c r="J94" s="348">
        <f>(Лист2!J47-Лист2!J48)/Лист2!J72</f>
        <v>19.161727349703657</v>
      </c>
      <c r="K94" s="348">
        <f>(Лист2!K47-Лист2!K48)/Лист2!K72</f>
        <v>19.065077910174168</v>
      </c>
      <c r="L94" s="348">
        <f>(Лист2!L47-Лист2!L48)/Лист2!L72</f>
        <v>19.879638916750288</v>
      </c>
      <c r="M94" s="348">
        <f>(Лист2!M47-Лист2!M48)/Лист2!M72</f>
        <v>19.976003490401467</v>
      </c>
      <c r="N94" s="348">
        <f>(Лист2!N47-Лист2!N48)/Лист2!N72</f>
        <v>20.090843891943653</v>
      </c>
      <c r="O94" s="348">
        <f>(Лист2!O47-Лист2!O48)/Лист2!O72</f>
        <v>20.230037017451199</v>
      </c>
      <c r="P94" s="348">
        <f>(Лист2!P47-Лист2!P48)/Лист2!P72</f>
        <v>20.402247855664129</v>
      </c>
      <c r="Q94" s="348">
        <f>(Лист2!Q47-Лист2!Q48)/Лист2!Q72</f>
        <v>20.620805369127705</v>
      </c>
      <c r="R94" s="447"/>
    </row>
    <row r="95" spans="1:18" ht="63.75" x14ac:dyDescent="0.2">
      <c r="A95" s="218" t="s">
        <v>563</v>
      </c>
      <c r="B95" s="219" t="s">
        <v>564</v>
      </c>
      <c r="C95" s="218"/>
      <c r="D95" s="349"/>
      <c r="E95" s="349"/>
      <c r="F95" s="349"/>
      <c r="G95" s="349"/>
      <c r="H95" s="349"/>
      <c r="I95" s="349"/>
      <c r="J95" s="348"/>
      <c r="K95" s="348"/>
      <c r="L95" s="348"/>
      <c r="M95" s="348"/>
      <c r="N95" s="348"/>
      <c r="O95" s="348"/>
      <c r="P95" s="348"/>
      <c r="Q95" s="348"/>
      <c r="R95" s="447"/>
    </row>
    <row r="96" spans="1:18" ht="15" x14ac:dyDescent="0.2">
      <c r="A96" s="218" t="s">
        <v>565</v>
      </c>
      <c r="B96" s="386" t="s">
        <v>513</v>
      </c>
      <c r="C96" s="218" t="s">
        <v>560</v>
      </c>
      <c r="D96" s="348">
        <f>E93-D93</f>
        <v>0</v>
      </c>
      <c r="E96" s="348">
        <f t="shared" ref="E96:P96" si="25">F93-E93</f>
        <v>0</v>
      </c>
      <c r="F96" s="362">
        <f t="shared" si="25"/>
        <v>0.46137257923665675</v>
      </c>
      <c r="G96" s="362">
        <f t="shared" si="25"/>
        <v>2.2643037665375081</v>
      </c>
      <c r="H96" s="362">
        <f t="shared" si="25"/>
        <v>13.44768161198947</v>
      </c>
      <c r="I96" s="362">
        <f t="shared" si="25"/>
        <v>-4.4540306336141811E-2</v>
      </c>
      <c r="J96" s="362">
        <f t="shared" si="25"/>
        <v>-0.24082020328036791</v>
      </c>
      <c r="K96" s="362">
        <f t="shared" si="25"/>
        <v>-0.32170513664100753</v>
      </c>
      <c r="L96" s="362">
        <f t="shared" si="25"/>
        <v>-0.22953855426212399</v>
      </c>
      <c r="M96" s="362">
        <f t="shared" si="25"/>
        <v>-0.21868458044212957</v>
      </c>
      <c r="N96" s="362">
        <f t="shared" si="25"/>
        <v>-0.20858268763215904</v>
      </c>
      <c r="O96" s="362">
        <f t="shared" si="25"/>
        <v>-0.19916496134538164</v>
      </c>
      <c r="P96" s="362">
        <f t="shared" si="25"/>
        <v>-0.19037098387628504</v>
      </c>
      <c r="Q96" s="362"/>
      <c r="R96" s="447"/>
    </row>
    <row r="97" spans="1:18" ht="15" x14ac:dyDescent="0.2">
      <c r="A97" s="218" t="s">
        <v>566</v>
      </c>
      <c r="B97" s="386" t="s">
        <v>514</v>
      </c>
      <c r="C97" s="218" t="s">
        <v>560</v>
      </c>
      <c r="D97" s="348">
        <f>E93-D93</f>
        <v>0</v>
      </c>
      <c r="E97" s="348">
        <f>F93-D93</f>
        <v>0</v>
      </c>
      <c r="F97" s="348">
        <f>G93-D93</f>
        <v>0.46137257923665675</v>
      </c>
      <c r="G97" s="348">
        <f>H93-D93</f>
        <v>2.7256763457741648</v>
      </c>
      <c r="H97" s="348">
        <f>I93-D93</f>
        <v>16.173357957763635</v>
      </c>
      <c r="I97" s="348">
        <f>J93-D93</f>
        <v>16.128817651427493</v>
      </c>
      <c r="J97" s="348">
        <f>K93-D93</f>
        <v>15.887997448147125</v>
      </c>
      <c r="K97" s="348">
        <f>L93-D93</f>
        <v>15.566292311506118</v>
      </c>
      <c r="L97" s="348">
        <f>M93-D93</f>
        <v>15.336753757243994</v>
      </c>
      <c r="M97" s="348">
        <f>N93-D93</f>
        <v>15.118069176801864</v>
      </c>
      <c r="N97" s="348">
        <f>O93-D93</f>
        <v>14.909486489169705</v>
      </c>
      <c r="O97" s="348">
        <f>P93-D93</f>
        <v>14.710321527824323</v>
      </c>
      <c r="P97" s="348">
        <f>Q93-D93</f>
        <v>14.519950543948038</v>
      </c>
      <c r="Q97" s="348">
        <f>P97</f>
        <v>14.519950543948038</v>
      </c>
      <c r="R97" s="447"/>
    </row>
    <row r="98" spans="1:18" ht="51" x14ac:dyDescent="0.2">
      <c r="A98" s="218" t="s">
        <v>567</v>
      </c>
      <c r="B98" s="219" t="s">
        <v>568</v>
      </c>
      <c r="C98" s="218"/>
      <c r="D98" s="349"/>
      <c r="E98" s="349"/>
      <c r="F98" s="349"/>
      <c r="G98" s="349"/>
      <c r="H98" s="349"/>
      <c r="I98" s="349"/>
      <c r="J98" s="348"/>
      <c r="K98" s="348"/>
      <c r="L98" s="348"/>
      <c r="M98" s="348"/>
      <c r="N98" s="348"/>
      <c r="O98" s="348"/>
      <c r="P98" s="348"/>
      <c r="Q98" s="348"/>
      <c r="R98" s="447"/>
    </row>
    <row r="99" spans="1:18" ht="15" x14ac:dyDescent="0.2">
      <c r="A99" s="218" t="s">
        <v>569</v>
      </c>
      <c r="B99" s="386" t="s">
        <v>513</v>
      </c>
      <c r="C99" s="218" t="s">
        <v>560</v>
      </c>
      <c r="D99" s="348">
        <f>E94-D94</f>
        <v>0</v>
      </c>
      <c r="E99" s="348">
        <f t="shared" ref="E99:P99" si="26">F94-E94</f>
        <v>0</v>
      </c>
      <c r="F99" s="348">
        <f t="shared" si="26"/>
        <v>13.256849353503931</v>
      </c>
      <c r="G99" s="348">
        <f t="shared" si="26"/>
        <v>-10.697331608555722</v>
      </c>
      <c r="H99" s="348">
        <f t="shared" si="26"/>
        <v>-5.0386294927911024E-3</v>
      </c>
      <c r="I99" s="348">
        <f t="shared" si="26"/>
        <v>-1.6024647900343219</v>
      </c>
      <c r="J99" s="348">
        <f t="shared" si="26"/>
        <v>-9.6649439529489456E-2</v>
      </c>
      <c r="K99" s="348">
        <f t="shared" si="26"/>
        <v>0.81456100657612041</v>
      </c>
      <c r="L99" s="348">
        <f t="shared" si="26"/>
        <v>9.6364573651179342E-2</v>
      </c>
      <c r="M99" s="348">
        <f t="shared" si="26"/>
        <v>0.11484040154218533</v>
      </c>
      <c r="N99" s="348">
        <f t="shared" si="26"/>
        <v>0.13919312550754626</v>
      </c>
      <c r="O99" s="348">
        <f t="shared" si="26"/>
        <v>0.17221083821292993</v>
      </c>
      <c r="P99" s="348">
        <f t="shared" si="26"/>
        <v>0.21855751346357621</v>
      </c>
      <c r="Q99" s="348">
        <f>P99</f>
        <v>0.21855751346357621</v>
      </c>
      <c r="R99" s="451"/>
    </row>
    <row r="100" spans="1:18" ht="15" x14ac:dyDescent="0.2">
      <c r="A100" s="218" t="s">
        <v>570</v>
      </c>
      <c r="B100" s="386" t="s">
        <v>514</v>
      </c>
      <c r="C100" s="218" t="s">
        <v>560</v>
      </c>
      <c r="D100" s="348">
        <f>E94-D94</f>
        <v>0</v>
      </c>
      <c r="E100" s="348">
        <f>F94-D94</f>
        <v>0</v>
      </c>
      <c r="F100" s="348">
        <f>G94-D94</f>
        <v>13.256849353503931</v>
      </c>
      <c r="G100" s="348">
        <f>H94-D94</f>
        <v>2.5595177449482094</v>
      </c>
      <c r="H100" s="348">
        <f>I94-D94</f>
        <v>2.5544791154554183</v>
      </c>
      <c r="I100" s="348">
        <f>J94-D94</f>
        <v>0.95201432542109643</v>
      </c>
      <c r="J100" s="348">
        <f>K94-D94</f>
        <v>0.85536488589160697</v>
      </c>
      <c r="K100" s="348">
        <f>L94-D94</f>
        <v>1.6699258924677274</v>
      </c>
      <c r="L100" s="348">
        <f>M94-D94</f>
        <v>1.7662904661189067</v>
      </c>
      <c r="M100" s="348">
        <f>N94-D94</f>
        <v>1.8811308676610921</v>
      </c>
      <c r="N100" s="348">
        <f>O94-D94</f>
        <v>2.0203239931686383</v>
      </c>
      <c r="O100" s="348">
        <f>P94-D94</f>
        <v>2.1925348313815682</v>
      </c>
      <c r="P100" s="348">
        <f>Q94-D94</f>
        <v>2.4110923448451445</v>
      </c>
      <c r="Q100" s="348">
        <f>P100</f>
        <v>2.4110923448451445</v>
      </c>
      <c r="R100" s="452"/>
    </row>
    <row r="101" spans="1:18" ht="63.75" x14ac:dyDescent="0.2">
      <c r="A101" s="218" t="s">
        <v>571</v>
      </c>
      <c r="B101" s="219" t="s">
        <v>572</v>
      </c>
      <c r="C101" s="218"/>
      <c r="D101" s="349"/>
      <c r="E101" s="349"/>
      <c r="F101" s="349"/>
      <c r="G101" s="349"/>
      <c r="H101" s="349"/>
      <c r="I101" s="349"/>
      <c r="J101" s="348"/>
      <c r="K101" s="348"/>
      <c r="L101" s="348"/>
      <c r="M101" s="348"/>
      <c r="N101" s="348"/>
      <c r="O101" s="348"/>
      <c r="P101" s="348"/>
      <c r="Q101" s="348"/>
      <c r="R101" s="447"/>
    </row>
    <row r="102" spans="1:18" ht="15" x14ac:dyDescent="0.2">
      <c r="A102" s="218" t="s">
        <v>573</v>
      </c>
      <c r="B102" s="386" t="s">
        <v>513</v>
      </c>
      <c r="C102" s="218" t="s">
        <v>460</v>
      </c>
      <c r="D102" s="348">
        <f>D94/D93</f>
        <v>4.0421801051423856</v>
      </c>
      <c r="E102" s="348">
        <f t="shared" ref="E102:Q102" si="27">E94/E93</f>
        <v>4.0421801051423856</v>
      </c>
      <c r="F102" s="348">
        <f t="shared" si="27"/>
        <v>4.0421801051423856</v>
      </c>
      <c r="G102" s="348">
        <f t="shared" si="27"/>
        <v>6.3360219568963769</v>
      </c>
      <c r="H102" s="348">
        <f t="shared" si="27"/>
        <v>2.8724076271328065</v>
      </c>
      <c r="I102" s="348">
        <f t="shared" si="27"/>
        <v>1.0041546230129608</v>
      </c>
      <c r="J102" s="348">
        <f t="shared" si="27"/>
        <v>0.9286598589904006</v>
      </c>
      <c r="K102" s="348">
        <f t="shared" si="27"/>
        <v>0.93488705005646333</v>
      </c>
      <c r="L102" s="348">
        <f t="shared" si="27"/>
        <v>0.990455131789583</v>
      </c>
      <c r="M102" s="348">
        <f t="shared" si="27"/>
        <v>1.006769892125895</v>
      </c>
      <c r="N102" s="348">
        <f t="shared" si="27"/>
        <v>1.0238419796925322</v>
      </c>
      <c r="O102" s="348">
        <f t="shared" si="27"/>
        <v>1.0420114133037197</v>
      </c>
      <c r="P102" s="348">
        <f t="shared" si="27"/>
        <v>1.0617740026553242</v>
      </c>
      <c r="Q102" s="348">
        <f t="shared" si="27"/>
        <v>1.0838865522171128</v>
      </c>
      <c r="R102" s="451"/>
    </row>
    <row r="103" spans="1:18" ht="15" x14ac:dyDescent="0.2">
      <c r="A103" s="218" t="s">
        <v>574</v>
      </c>
      <c r="B103" s="386" t="s">
        <v>514</v>
      </c>
      <c r="C103" s="218" t="s">
        <v>460</v>
      </c>
      <c r="D103" s="348">
        <f>D94/D93</f>
        <v>4.0421801051423856</v>
      </c>
      <c r="E103" s="348">
        <f>E94/D93</f>
        <v>4.0421801051423856</v>
      </c>
      <c r="F103" s="348">
        <f>F94/D93</f>
        <v>4.0421801051423856</v>
      </c>
      <c r="G103" s="348">
        <f>G94/D93</f>
        <v>6.9849267943486266</v>
      </c>
      <c r="H103" s="348">
        <f>H94/D93</f>
        <v>4.6103401685982002</v>
      </c>
      <c r="I103" s="348">
        <f>I94/D93</f>
        <v>4.6092216969415745</v>
      </c>
      <c r="J103" s="348">
        <f>J94/D93</f>
        <v>4.2535076181513016</v>
      </c>
      <c r="K103" s="348">
        <f>K94/D93</f>
        <v>4.232053439212935</v>
      </c>
      <c r="L103" s="348">
        <f>L94/D93</f>
        <v>4.4128691550243859</v>
      </c>
      <c r="M103" s="348">
        <f>M94/D93</f>
        <v>4.4342600996226835</v>
      </c>
      <c r="N103" s="348">
        <f>N94/D93</f>
        <v>4.4597522963289888</v>
      </c>
      <c r="O103" s="348">
        <f>O94/D93</f>
        <v>4.4906502946636637</v>
      </c>
      <c r="P103" s="348">
        <f>P94/D93</f>
        <v>4.528877543120899</v>
      </c>
      <c r="Q103" s="348">
        <f>Q94/D93</f>
        <v>4.5773927960287164</v>
      </c>
      <c r="R103" s="452"/>
    </row>
    <row r="104" spans="1:18" ht="51" x14ac:dyDescent="0.2">
      <c r="A104" s="218" t="s">
        <v>575</v>
      </c>
      <c r="B104" s="219" t="s">
        <v>576</v>
      </c>
      <c r="C104" s="218" t="s">
        <v>577</v>
      </c>
      <c r="D104" s="349">
        <f>(Лист2!D62+Лист2!D64)/Лист2!D73</f>
        <v>25.199804770910866</v>
      </c>
      <c r="E104" s="349">
        <f>(Лист2!E62+Лист2!E64)/Лист2!E73</f>
        <v>25.199804770910866</v>
      </c>
      <c r="F104" s="349">
        <f>(Лист2!F62+Лист2!F64)/Лист2!F73</f>
        <v>25.199804770910866</v>
      </c>
      <c r="G104" s="349">
        <f>(Лист2!G62+Лист2!G64)/Лист2!G73</f>
        <v>25.068204402421031</v>
      </c>
      <c r="H104" s="349">
        <f>(Лист2!H62+Лист2!H64)/Лист2!H73</f>
        <v>24.941869108857901</v>
      </c>
      <c r="I104" s="349">
        <f>(Лист2!I62+Лист2!I64)/Лист2!I73</f>
        <v>24.816032887975332</v>
      </c>
      <c r="J104" s="349">
        <f>(Лист2!J62+Лист2!J64)/Лист2!J73</f>
        <v>24.692557572945066</v>
      </c>
      <c r="K104" s="349">
        <f>(Лист2!K62+Лист2!K64)/Лист2!K73</f>
        <v>24.556987399770904</v>
      </c>
      <c r="L104" s="349">
        <f>(Лист2!L62+Лист2!L64)/Лист2!L73</f>
        <v>24.436396559529197</v>
      </c>
      <c r="M104" s="349">
        <f>(Лист2!M62+Лист2!M64)/Лист2!M73</f>
        <v>24.310853718527792</v>
      </c>
      <c r="N104" s="349">
        <f>(Лист2!N62+Лист2!N64)/Лист2!N73</f>
        <v>24.188317426652528</v>
      </c>
      <c r="O104" s="349">
        <f>(Лист2!O62+Лист2!O64)/Лист2!O73</f>
        <v>24.068680958826352</v>
      </c>
      <c r="P104" s="349">
        <f>(Лист2!P62+Лист2!P64)/Лист2!P73</f>
        <v>23.951842582204197</v>
      </c>
      <c r="Q104" s="349">
        <f>(Лист2!Q62+Лист2!Q64)/Лист2!Q73</f>
        <v>23.837705267647689</v>
      </c>
      <c r="R104" s="447"/>
    </row>
    <row r="105" spans="1:18" ht="38.25" x14ac:dyDescent="0.2">
      <c r="A105" s="218" t="s">
        <v>578</v>
      </c>
      <c r="B105" s="219" t="s">
        <v>579</v>
      </c>
      <c r="C105" s="218" t="s">
        <v>577</v>
      </c>
      <c r="D105" s="349" t="e">
        <f>(Лист2!D61-Лист2!D62)/Лист2!D74</f>
        <v>#DIV/0!</v>
      </c>
      <c r="E105" s="349" t="e">
        <f>(Лист2!E61-Лист2!E62)/Лист2!E74</f>
        <v>#DIV/0!</v>
      </c>
      <c r="F105" s="349" t="e">
        <f>(Лист2!F61-Лист2!F62)/Лист2!F74</f>
        <v>#DIV/0!</v>
      </c>
      <c r="G105" s="349" t="e">
        <f>(Лист2!G61-Лист2!G62)/Лист2!G74</f>
        <v>#DIV/0!</v>
      </c>
      <c r="H105" s="349" t="e">
        <f>(Лист2!H61-Лист2!H62)/Лист2!H74</f>
        <v>#DIV/0!</v>
      </c>
      <c r="I105" s="349" t="e">
        <f>(Лист2!I61-Лист2!I62)/Лист2!I74</f>
        <v>#DIV/0!</v>
      </c>
      <c r="J105" s="349" t="e">
        <f>(Лист2!J61-Лист2!J62)/Лист2!J74</f>
        <v>#DIV/0!</v>
      </c>
      <c r="K105" s="349" t="e">
        <f>(Лист2!K61-Лист2!K62)/Лист2!K74</f>
        <v>#DIV/0!</v>
      </c>
      <c r="L105" s="349" t="e">
        <f>(Лист2!L61-Лист2!L62)/Лист2!L74</f>
        <v>#DIV/0!</v>
      </c>
      <c r="M105" s="349" t="e">
        <f>(Лист2!M61-Лист2!M62)/Лист2!M74</f>
        <v>#DIV/0!</v>
      </c>
      <c r="N105" s="349" t="e">
        <f>(Лист2!N61-Лист2!N62)/Лист2!N74</f>
        <v>#DIV/0!</v>
      </c>
      <c r="O105" s="349" t="e">
        <f>(Лист2!O61-Лист2!O62)/Лист2!O74</f>
        <v>#DIV/0!</v>
      </c>
      <c r="P105" s="349" t="e">
        <f>(Лист2!P61-Лист2!P62)/Лист2!P74</f>
        <v>#DIV/0!</v>
      </c>
      <c r="Q105" s="349" t="e">
        <f>(Лист2!Q61-Лист2!Q62)/Лист2!Q74</f>
        <v>#DIV/0!</v>
      </c>
      <c r="R105" s="447" t="s">
        <v>650</v>
      </c>
    </row>
    <row r="106" spans="1:18" ht="63.75" x14ac:dyDescent="0.2">
      <c r="A106" s="218" t="s">
        <v>580</v>
      </c>
      <c r="B106" s="219" t="s">
        <v>581</v>
      </c>
      <c r="C106" s="218"/>
      <c r="D106" s="349"/>
      <c r="E106" s="349"/>
      <c r="F106" s="349"/>
      <c r="G106" s="349"/>
      <c r="H106" s="349"/>
      <c r="I106" s="349"/>
      <c r="J106" s="348"/>
      <c r="K106" s="348"/>
      <c r="L106" s="348"/>
      <c r="M106" s="348"/>
      <c r="N106" s="348"/>
      <c r="O106" s="348"/>
      <c r="P106" s="348"/>
      <c r="Q106" s="348"/>
      <c r="R106" s="447"/>
    </row>
    <row r="107" spans="1:18" ht="30" x14ac:dyDescent="0.2">
      <c r="A107" s="218" t="s">
        <v>582</v>
      </c>
      <c r="B107" s="386" t="s">
        <v>513</v>
      </c>
      <c r="C107" s="218" t="s">
        <v>577</v>
      </c>
      <c r="D107" s="349">
        <f>E104-D104</f>
        <v>0</v>
      </c>
      <c r="E107" s="349">
        <f t="shared" ref="E107:P107" si="28">F104-E104</f>
        <v>0</v>
      </c>
      <c r="F107" s="349">
        <f t="shared" si="28"/>
        <v>-0.13160036848983481</v>
      </c>
      <c r="G107" s="349">
        <f t="shared" si="28"/>
        <v>-0.12633529356313034</v>
      </c>
      <c r="H107" s="349">
        <f t="shared" si="28"/>
        <v>-0.12583622088256874</v>
      </c>
      <c r="I107" s="349">
        <f t="shared" si="28"/>
        <v>-0.12347531503026588</v>
      </c>
      <c r="J107" s="349">
        <f t="shared" si="28"/>
        <v>-0.13557017317416253</v>
      </c>
      <c r="K107" s="349">
        <f t="shared" si="28"/>
        <v>-0.1205908402417073</v>
      </c>
      <c r="L107" s="349">
        <f t="shared" si="28"/>
        <v>-0.12554284100140478</v>
      </c>
      <c r="M107" s="349">
        <f t="shared" si="28"/>
        <v>-0.12253629187526371</v>
      </c>
      <c r="N107" s="349">
        <f t="shared" si="28"/>
        <v>-0.11963646782617587</v>
      </c>
      <c r="O107" s="349">
        <f t="shared" si="28"/>
        <v>-0.11683837662215524</v>
      </c>
      <c r="P107" s="349">
        <f t="shared" si="28"/>
        <v>-0.11413731455650833</v>
      </c>
      <c r="Q107" s="348">
        <f>P107</f>
        <v>-0.11413731455650833</v>
      </c>
      <c r="R107" s="447"/>
    </row>
    <row r="108" spans="1:18" ht="30" x14ac:dyDescent="0.2">
      <c r="A108" s="218" t="s">
        <v>583</v>
      </c>
      <c r="B108" s="386" t="s">
        <v>514</v>
      </c>
      <c r="C108" s="218" t="s">
        <v>577</v>
      </c>
      <c r="D108" s="349">
        <f>E104-D104</f>
        <v>0</v>
      </c>
      <c r="E108" s="349">
        <f>F104-D104</f>
        <v>0</v>
      </c>
      <c r="F108" s="349">
        <f>G104-D104</f>
        <v>-0.13160036848983481</v>
      </c>
      <c r="G108" s="349">
        <f>H104-D104</f>
        <v>-0.25793566205296514</v>
      </c>
      <c r="H108" s="349">
        <f>I104-D104</f>
        <v>-0.38377188293553388</v>
      </c>
      <c r="I108" s="349">
        <f>J104-D104</f>
        <v>-0.50724719796579976</v>
      </c>
      <c r="J108" s="348">
        <f>K104-D104</f>
        <v>-0.64281737113996229</v>
      </c>
      <c r="K108" s="348">
        <f>L104-D104</f>
        <v>-0.76340821138166959</v>
      </c>
      <c r="L108" s="348">
        <f>M104-D104</f>
        <v>-0.88895105238307437</v>
      </c>
      <c r="M108" s="348">
        <f>N104-D104</f>
        <v>-1.0114873442583381</v>
      </c>
      <c r="N108" s="348">
        <f>O104-D104</f>
        <v>-1.131123812084514</v>
      </c>
      <c r="O108" s="348">
        <f>P104-D104</f>
        <v>-1.2479621887066692</v>
      </c>
      <c r="P108" s="348">
        <f>Q104-D104</f>
        <v>-1.3620995032631775</v>
      </c>
      <c r="Q108" s="348">
        <f>P108</f>
        <v>-1.3620995032631775</v>
      </c>
      <c r="R108" s="447"/>
    </row>
    <row r="109" spans="1:18" ht="51" x14ac:dyDescent="0.2">
      <c r="A109" s="218" t="s">
        <v>584</v>
      </c>
      <c r="B109" s="219" t="s">
        <v>585</v>
      </c>
      <c r="C109" s="218"/>
      <c r="D109" s="349"/>
      <c r="E109" s="349"/>
      <c r="F109" s="349"/>
      <c r="G109" s="349"/>
      <c r="H109" s="349"/>
      <c r="I109" s="349"/>
      <c r="J109" s="348"/>
      <c r="K109" s="348"/>
      <c r="L109" s="348"/>
      <c r="M109" s="348"/>
      <c r="N109" s="348"/>
      <c r="O109" s="348"/>
      <c r="P109" s="348"/>
      <c r="Q109" s="348"/>
      <c r="R109" s="447"/>
    </row>
    <row r="110" spans="1:18" ht="30" x14ac:dyDescent="0.2">
      <c r="A110" s="218" t="s">
        <v>586</v>
      </c>
      <c r="B110" s="386" t="s">
        <v>513</v>
      </c>
      <c r="C110" s="218" t="s">
        <v>577</v>
      </c>
      <c r="D110" s="349" t="e">
        <f>E105-D105</f>
        <v>#DIV/0!</v>
      </c>
      <c r="E110" s="349" t="e">
        <f t="shared" ref="E110:P110" si="29">F105-E105</f>
        <v>#DIV/0!</v>
      </c>
      <c r="F110" s="349" t="e">
        <f t="shared" si="29"/>
        <v>#DIV/0!</v>
      </c>
      <c r="G110" s="349" t="e">
        <f t="shared" si="29"/>
        <v>#DIV/0!</v>
      </c>
      <c r="H110" s="349" t="e">
        <f t="shared" si="29"/>
        <v>#DIV/0!</v>
      </c>
      <c r="I110" s="349" t="e">
        <f t="shared" si="29"/>
        <v>#DIV/0!</v>
      </c>
      <c r="J110" s="349" t="e">
        <f t="shared" si="29"/>
        <v>#DIV/0!</v>
      </c>
      <c r="K110" s="349" t="e">
        <f t="shared" si="29"/>
        <v>#DIV/0!</v>
      </c>
      <c r="L110" s="349" t="e">
        <f t="shared" si="29"/>
        <v>#DIV/0!</v>
      </c>
      <c r="M110" s="349" t="e">
        <f t="shared" si="29"/>
        <v>#DIV/0!</v>
      </c>
      <c r="N110" s="349" t="e">
        <f t="shared" si="29"/>
        <v>#DIV/0!</v>
      </c>
      <c r="O110" s="349" t="e">
        <f t="shared" si="29"/>
        <v>#DIV/0!</v>
      </c>
      <c r="P110" s="349" t="e">
        <f t="shared" si="29"/>
        <v>#DIV/0!</v>
      </c>
      <c r="Q110" s="348" t="e">
        <f>P110</f>
        <v>#DIV/0!</v>
      </c>
      <c r="R110" s="451" t="s">
        <v>651</v>
      </c>
    </row>
    <row r="111" spans="1:18" ht="30" x14ac:dyDescent="0.2">
      <c r="A111" s="218" t="s">
        <v>587</v>
      </c>
      <c r="B111" s="386" t="s">
        <v>514</v>
      </c>
      <c r="C111" s="218" t="s">
        <v>577</v>
      </c>
      <c r="D111" s="349" t="e">
        <f>E105-D105</f>
        <v>#DIV/0!</v>
      </c>
      <c r="E111" s="349" t="e">
        <f>F105-D105</f>
        <v>#DIV/0!</v>
      </c>
      <c r="F111" s="349" t="e">
        <f>G105-D105</f>
        <v>#DIV/0!</v>
      </c>
      <c r="G111" s="349" t="e">
        <f>H105-D105</f>
        <v>#DIV/0!</v>
      </c>
      <c r="H111" s="349" t="e">
        <f>I105-D105</f>
        <v>#DIV/0!</v>
      </c>
      <c r="I111" s="349" t="e">
        <f>J105-D105</f>
        <v>#DIV/0!</v>
      </c>
      <c r="J111" s="348" t="e">
        <f>K105-D105</f>
        <v>#DIV/0!</v>
      </c>
      <c r="K111" s="348" t="e">
        <f>L105-D105</f>
        <v>#DIV/0!</v>
      </c>
      <c r="L111" s="348" t="e">
        <f>M105-D105</f>
        <v>#DIV/0!</v>
      </c>
      <c r="M111" s="348" t="e">
        <f>N105-D105</f>
        <v>#DIV/0!</v>
      </c>
      <c r="N111" s="348" t="e">
        <f>O105-D105</f>
        <v>#DIV/0!</v>
      </c>
      <c r="O111" s="348" t="e">
        <f>P105-D105</f>
        <v>#DIV/0!</v>
      </c>
      <c r="P111" s="348" t="e">
        <f>Q105-D105</f>
        <v>#DIV/0!</v>
      </c>
      <c r="Q111" s="348" t="e">
        <f>P111</f>
        <v>#DIV/0!</v>
      </c>
      <c r="R111" s="452"/>
    </row>
    <row r="112" spans="1:18" ht="51" x14ac:dyDescent="0.2">
      <c r="A112" s="218" t="s">
        <v>588</v>
      </c>
      <c r="B112" s="219" t="s">
        <v>589</v>
      </c>
      <c r="C112" s="218"/>
      <c r="D112" s="349"/>
      <c r="E112" s="349"/>
      <c r="F112" s="349"/>
      <c r="G112" s="349"/>
      <c r="H112" s="349"/>
      <c r="I112" s="349"/>
      <c r="J112" s="348"/>
      <c r="K112" s="348"/>
      <c r="L112" s="348"/>
      <c r="M112" s="348"/>
      <c r="N112" s="348"/>
      <c r="O112" s="348"/>
      <c r="P112" s="348"/>
      <c r="Q112" s="348"/>
      <c r="R112" s="447"/>
    </row>
    <row r="113" spans="1:18" ht="15" x14ac:dyDescent="0.2">
      <c r="A113" s="218" t="s">
        <v>590</v>
      </c>
      <c r="B113" s="219" t="s">
        <v>513</v>
      </c>
      <c r="C113" s="218" t="s">
        <v>460</v>
      </c>
      <c r="D113" s="349" t="e">
        <f>D105/D104</f>
        <v>#DIV/0!</v>
      </c>
      <c r="E113" s="349" t="e">
        <f t="shared" ref="E113:Q113" si="30">E105/E104</f>
        <v>#DIV/0!</v>
      </c>
      <c r="F113" s="349" t="e">
        <f t="shared" si="30"/>
        <v>#DIV/0!</v>
      </c>
      <c r="G113" s="349" t="e">
        <f t="shared" si="30"/>
        <v>#DIV/0!</v>
      </c>
      <c r="H113" s="349" t="e">
        <f t="shared" si="30"/>
        <v>#DIV/0!</v>
      </c>
      <c r="I113" s="349" t="e">
        <f t="shared" si="30"/>
        <v>#DIV/0!</v>
      </c>
      <c r="J113" s="349" t="e">
        <f t="shared" si="30"/>
        <v>#DIV/0!</v>
      </c>
      <c r="K113" s="349" t="e">
        <f t="shared" si="30"/>
        <v>#DIV/0!</v>
      </c>
      <c r="L113" s="349" t="e">
        <f t="shared" si="30"/>
        <v>#DIV/0!</v>
      </c>
      <c r="M113" s="349" t="e">
        <f t="shared" si="30"/>
        <v>#DIV/0!</v>
      </c>
      <c r="N113" s="349" t="e">
        <f t="shared" si="30"/>
        <v>#DIV/0!</v>
      </c>
      <c r="O113" s="349" t="e">
        <f t="shared" si="30"/>
        <v>#DIV/0!</v>
      </c>
      <c r="P113" s="349" t="e">
        <f t="shared" si="30"/>
        <v>#DIV/0!</v>
      </c>
      <c r="Q113" s="349" t="e">
        <f t="shared" si="30"/>
        <v>#DIV/0!</v>
      </c>
      <c r="R113" s="451" t="s">
        <v>652</v>
      </c>
    </row>
    <row r="114" spans="1:18" ht="15" x14ac:dyDescent="0.2">
      <c r="A114" s="218" t="s">
        <v>591</v>
      </c>
      <c r="B114" s="219" t="s">
        <v>514</v>
      </c>
      <c r="C114" s="218" t="s">
        <v>460</v>
      </c>
      <c r="D114" s="349" t="e">
        <f>D105/D104</f>
        <v>#DIV/0!</v>
      </c>
      <c r="E114" s="349" t="e">
        <f>E105/D104</f>
        <v>#DIV/0!</v>
      </c>
      <c r="F114" s="349" t="e">
        <f>F105/D104</f>
        <v>#DIV/0!</v>
      </c>
      <c r="G114" s="349" t="e">
        <f>G105/D104</f>
        <v>#DIV/0!</v>
      </c>
      <c r="H114" s="349" t="e">
        <f>H105/D104</f>
        <v>#DIV/0!</v>
      </c>
      <c r="I114" s="349" t="e">
        <f>I105/D104</f>
        <v>#DIV/0!</v>
      </c>
      <c r="J114" s="348" t="e">
        <f>J105/D104</f>
        <v>#DIV/0!</v>
      </c>
      <c r="K114" s="348" t="e">
        <f>K105/D104</f>
        <v>#DIV/0!</v>
      </c>
      <c r="L114" s="348" t="e">
        <f>L105/D104</f>
        <v>#DIV/0!</v>
      </c>
      <c r="M114" s="348" t="e">
        <f>M105/D104</f>
        <v>#DIV/0!</v>
      </c>
      <c r="N114" s="348" t="e">
        <f>N105/D104</f>
        <v>#DIV/0!</v>
      </c>
      <c r="O114" s="348" t="e">
        <f>O105/D104</f>
        <v>#DIV/0!</v>
      </c>
      <c r="P114" s="348" t="e">
        <f>P105/D104</f>
        <v>#DIV/0!</v>
      </c>
      <c r="Q114" s="348" t="e">
        <f>Q105/D104</f>
        <v>#DIV/0!</v>
      </c>
      <c r="R114" s="452"/>
    </row>
    <row r="115" spans="1:18" ht="14.25" x14ac:dyDescent="0.2">
      <c r="A115" s="440" t="s">
        <v>615</v>
      </c>
      <c r="B115" s="441"/>
      <c r="C115" s="441"/>
      <c r="D115" s="441"/>
      <c r="E115" s="441"/>
      <c r="F115" s="441"/>
      <c r="G115" s="441"/>
      <c r="H115" s="441"/>
      <c r="I115" s="441"/>
      <c r="J115" s="441"/>
      <c r="K115" s="441"/>
      <c r="L115" s="441"/>
      <c r="M115" s="441"/>
      <c r="N115" s="441"/>
      <c r="O115" s="441"/>
      <c r="P115" s="441"/>
      <c r="Q115" s="442"/>
      <c r="R115" s="447"/>
    </row>
    <row r="116" spans="1:18" ht="15" x14ac:dyDescent="0.2">
      <c r="A116" s="218" t="s">
        <v>616</v>
      </c>
      <c r="B116" s="219" t="s">
        <v>617</v>
      </c>
      <c r="C116" s="218" t="s">
        <v>618</v>
      </c>
      <c r="D116" s="349" t="s">
        <v>460</v>
      </c>
      <c r="E116" s="349" t="s">
        <v>460</v>
      </c>
      <c r="F116" s="349" t="s">
        <v>460</v>
      </c>
      <c r="G116" s="349" t="s">
        <v>460</v>
      </c>
      <c r="H116" s="349" t="s">
        <v>460</v>
      </c>
      <c r="I116" s="349" t="s">
        <v>460</v>
      </c>
      <c r="J116" s="349" t="s">
        <v>460</v>
      </c>
      <c r="K116" s="349" t="s">
        <v>460</v>
      </c>
      <c r="L116" s="349" t="s">
        <v>460</v>
      </c>
      <c r="M116" s="349" t="s">
        <v>460</v>
      </c>
      <c r="N116" s="349" t="s">
        <v>460</v>
      </c>
      <c r="O116" s="349" t="s">
        <v>460</v>
      </c>
      <c r="P116" s="349" t="s">
        <v>460</v>
      </c>
      <c r="Q116" s="349" t="s">
        <v>460</v>
      </c>
      <c r="R116" s="448"/>
    </row>
    <row r="117" spans="1:18" ht="15" x14ac:dyDescent="0.2">
      <c r="A117" s="218" t="s">
        <v>619</v>
      </c>
      <c r="B117" s="219" t="s">
        <v>620</v>
      </c>
      <c r="C117" s="218" t="s">
        <v>621</v>
      </c>
      <c r="D117" s="351">
        <f>(Лист2!E76-Лист2!D76)*1000000</f>
        <v>0</v>
      </c>
      <c r="E117" s="351">
        <f>(Лист2!F76-Лист2!E76)*1000000</f>
        <v>0</v>
      </c>
      <c r="F117" s="351">
        <f>(Лист2!G76-Лист2!F76)*1000000</f>
        <v>1433.6822780397495</v>
      </c>
      <c r="G117" s="351">
        <f>(Лист2!H76-Лист2!G76)*1000000</f>
        <v>515.98552150600165</v>
      </c>
      <c r="H117" s="351">
        <f>(Лист2!I76-Лист2!H76)*1000000</f>
        <v>112.74613345768626</v>
      </c>
      <c r="I117" s="351">
        <f>(Лист2!J76-Лист2!I76)*1000000</f>
        <v>9.5419661059192862</v>
      </c>
      <c r="J117" s="351">
        <f>(Лист2!K76-Лист2!J76)*1000000</f>
        <v>380.61120850385601</v>
      </c>
      <c r="K117" s="351">
        <f>(Лист2!L76-Лист2!K76)*1000000</f>
        <v>5328.2455896525862</v>
      </c>
      <c r="L117" s="351">
        <f>(Лист2!M76-Лист2!L76)*1000000</f>
        <v>24.895673641917028</v>
      </c>
      <c r="M117" s="351">
        <f>(Лист2!N76-Лист2!M76)*1000000</f>
        <v>24.895673641944782</v>
      </c>
      <c r="N117" s="351">
        <f>(Лист2!O76-Лист2!N76)*1000000</f>
        <v>24.895673641917028</v>
      </c>
      <c r="O117" s="351">
        <f>(Лист2!P76-Лист2!O76)*1000000</f>
        <v>24.895673641944782</v>
      </c>
      <c r="P117" s="351">
        <f>(Лист2!Q76-Лист2!P76)*1000000</f>
        <v>24.895673641917028</v>
      </c>
      <c r="Q117" s="349" t="s">
        <v>460</v>
      </c>
      <c r="R117" s="448"/>
    </row>
    <row r="118" spans="1:18" ht="25.5" x14ac:dyDescent="0.2">
      <c r="A118" s="218" t="s">
        <v>622</v>
      </c>
      <c r="B118" s="219" t="s">
        <v>623</v>
      </c>
      <c r="C118" s="218" t="s">
        <v>624</v>
      </c>
      <c r="D118" s="351">
        <f>(Лист2!E77-Лист2!D77)*1000</f>
        <v>-324859.99999999878</v>
      </c>
      <c r="E118" s="351">
        <f>(Лист2!F77-Лист2!E77)*1000</f>
        <v>-324860.00000000058</v>
      </c>
      <c r="F118" s="351">
        <f>(Лист2!G77-Лист2!F77)*1000</f>
        <v>-268915.99999999924</v>
      </c>
      <c r="G118" s="351">
        <f>(Лист2!H77-Лист2!G77)*1000</f>
        <v>-475802.00000000151</v>
      </c>
      <c r="H118" s="351">
        <f>(Лист2!I77-Лист2!H77)*1000</f>
        <v>-324013.99999999919</v>
      </c>
      <c r="I118" s="351">
        <f>(Лист2!J77-Лист2!I77)*1000</f>
        <v>-312846.0000000014</v>
      </c>
      <c r="J118" s="351">
        <f>(Лист2!K77-Лист2!J77)*1000</f>
        <v>-331093.99999999913</v>
      </c>
      <c r="K118" s="351">
        <f>(Лист2!L77-Лист2!K77)*1000</f>
        <v>-277288.00000000047</v>
      </c>
      <c r="L118" s="351">
        <f>(Лист2!M77-Лист2!L77)*1000</f>
        <v>-43337.599999998929</v>
      </c>
      <c r="M118" s="351">
        <f>(Лист2!N77-Лист2!M77)*1000</f>
        <v>-43337.600000000748</v>
      </c>
      <c r="N118" s="351">
        <f>(Лист2!O77-Лист2!N77)*1000</f>
        <v>-43337.599999998929</v>
      </c>
      <c r="O118" s="351">
        <f>(Лист2!P77-Лист2!O77)*1000</f>
        <v>-43337.600000000748</v>
      </c>
      <c r="P118" s="351">
        <f>(Лист2!Q77-Лист2!P77)*1000</f>
        <v>-43337.599999998929</v>
      </c>
      <c r="Q118" s="349" t="s">
        <v>460</v>
      </c>
      <c r="R118" s="448"/>
    </row>
    <row r="119" spans="1:18" ht="15" x14ac:dyDescent="0.2">
      <c r="A119" s="218" t="s">
        <v>625</v>
      </c>
      <c r="B119" s="219" t="s">
        <v>626</v>
      </c>
      <c r="C119" s="218" t="s">
        <v>627</v>
      </c>
      <c r="D119" s="351">
        <f>(Лист2!E78-Лист2!D78)*1000</f>
        <v>0</v>
      </c>
      <c r="E119" s="351">
        <f>(Лист2!F78-Лист2!E78)*1000</f>
        <v>0</v>
      </c>
      <c r="F119" s="351">
        <f>(Лист2!G78-Лист2!F78)*1000</f>
        <v>5899.9999999999918</v>
      </c>
      <c r="G119" s="351">
        <f>(Лист2!H78-Лист2!G78)*1000</f>
        <v>-2799.9999999999973</v>
      </c>
      <c r="H119" s="351">
        <f>(Лист2!I78-Лист2!H78)*1000</f>
        <v>-1500</v>
      </c>
      <c r="I119" s="351">
        <f>(Лист2!J78-Лист2!I78)*1000</f>
        <v>-1500</v>
      </c>
      <c r="J119" s="351">
        <f>(Лист2!K78-Лист2!J78)*1000</f>
        <v>-1000</v>
      </c>
      <c r="K119" s="351">
        <f>(Лист2!L78-Лист2!K78)*1000</f>
        <v>-4000</v>
      </c>
      <c r="L119" s="351">
        <f>(Лист2!M78-Лист2!L78)*1000</f>
        <v>-400.00000000000568</v>
      </c>
      <c r="M119" s="351">
        <f>(Лист2!N78-Лист2!M78)*1000</f>
        <v>-399.99999999999147</v>
      </c>
      <c r="N119" s="351">
        <f>(Лист2!O78-Лист2!N78)*1000</f>
        <v>-400.00000000000568</v>
      </c>
      <c r="O119" s="351">
        <f>(Лист2!P78-Лист2!O78)*1000</f>
        <v>-399.99999999999147</v>
      </c>
      <c r="P119" s="351">
        <f>(Лист2!Q78-Лист2!P78)*1000</f>
        <v>-400.00000000000568</v>
      </c>
      <c r="Q119" s="349" t="s">
        <v>460</v>
      </c>
      <c r="R119" s="448"/>
    </row>
    <row r="120" spans="1:18" ht="15" x14ac:dyDescent="0.2">
      <c r="A120" s="218" t="s">
        <v>628</v>
      </c>
      <c r="B120" s="219" t="s">
        <v>629</v>
      </c>
      <c r="C120" s="218" t="s">
        <v>630</v>
      </c>
      <c r="D120" s="351">
        <f>(Лист2!E79-Лист2!D79)*1000</f>
        <v>0</v>
      </c>
      <c r="E120" s="351">
        <f>(Лист2!F79-Лист2!E79)*1000</f>
        <v>0</v>
      </c>
      <c r="F120" s="351">
        <f>(Лист2!G79-Лист2!F79)*1000</f>
        <v>-224000</v>
      </c>
      <c r="G120" s="351">
        <f>(Лист2!H79-Лист2!G79)*1000</f>
        <v>-300000</v>
      </c>
      <c r="H120" s="351">
        <f>(Лист2!I79-Лист2!H79)*1000</f>
        <v>-300000</v>
      </c>
      <c r="I120" s="351">
        <f>(Лист2!J79-Лист2!I79)*1000</f>
        <v>-100000</v>
      </c>
      <c r="J120" s="351">
        <f>(Лист2!K79-Лист2!J79)*1000</f>
        <v>-100000</v>
      </c>
      <c r="K120" s="351">
        <f>(Лист2!L79-Лист2!K79)*1000</f>
        <v>-100000</v>
      </c>
      <c r="L120" s="351">
        <f>(Лист2!M79-Лист2!L79)*1000</f>
        <v>-30000</v>
      </c>
      <c r="M120" s="351">
        <f>(Лист2!N79-Лист2!M79)*1000</f>
        <v>-30000</v>
      </c>
      <c r="N120" s="351">
        <f>(Лист2!O79-Лист2!N79)*1000</f>
        <v>-30000</v>
      </c>
      <c r="O120" s="351">
        <f>(Лист2!P79-Лист2!O79)*1000</f>
        <v>-30000</v>
      </c>
      <c r="P120" s="351">
        <f>(Лист2!Q79-Лист2!P79)*1000</f>
        <v>-30000</v>
      </c>
      <c r="Q120" s="349" t="s">
        <v>460</v>
      </c>
      <c r="R120" s="448"/>
    </row>
    <row r="121" spans="1:18" ht="25.5" x14ac:dyDescent="0.2">
      <c r="A121" s="218" t="s">
        <v>631</v>
      </c>
      <c r="B121" s="219" t="s">
        <v>632</v>
      </c>
      <c r="C121" s="218" t="s">
        <v>633</v>
      </c>
      <c r="D121" s="351">
        <f>(Лист2!E80-Лист2!D80)*1000</f>
        <v>0</v>
      </c>
      <c r="E121" s="351">
        <f>(Лист2!F80-Лист2!E80)*1000</f>
        <v>0</v>
      </c>
      <c r="F121" s="351">
        <f>(Лист2!G80-Лист2!F80)*1000</f>
        <v>-26000</v>
      </c>
      <c r="G121" s="351">
        <f>(Лист2!H80-Лист2!G80)*1000</f>
        <v>0</v>
      </c>
      <c r="H121" s="351">
        <f>(Лист2!I80-Лист2!H80)*1000</f>
        <v>0</v>
      </c>
      <c r="I121" s="351">
        <f>(Лист2!J80-Лист2!I80)*1000</f>
        <v>-100000</v>
      </c>
      <c r="J121" s="351">
        <f>(Лист2!K80-Лист2!J80)*1000</f>
        <v>-100000</v>
      </c>
      <c r="K121" s="351">
        <f>(Лист2!L80-Лист2!K80)*1000</f>
        <v>-100000</v>
      </c>
      <c r="L121" s="351">
        <f>(Лист2!M80-Лист2!L80)*1000</f>
        <v>-20000</v>
      </c>
      <c r="M121" s="351">
        <f>(Лист2!N80-Лист2!M80)*1000</f>
        <v>-20000</v>
      </c>
      <c r="N121" s="351">
        <f>(Лист2!O80-Лист2!N80)*1000</f>
        <v>-20000</v>
      </c>
      <c r="O121" s="351">
        <f>(Лист2!P80-Лист2!O80)*1000</f>
        <v>-20000</v>
      </c>
      <c r="P121" s="351">
        <f>(Лист2!Q80-Лист2!P80)*1000</f>
        <v>-20000</v>
      </c>
      <c r="Q121" s="349" t="s">
        <v>460</v>
      </c>
      <c r="R121" s="448"/>
    </row>
    <row r="122" spans="1:18" ht="14.25" x14ac:dyDescent="0.2">
      <c r="A122" s="440" t="s">
        <v>634</v>
      </c>
      <c r="B122" s="441"/>
      <c r="C122" s="441"/>
      <c r="D122" s="441"/>
      <c r="E122" s="441"/>
      <c r="F122" s="441"/>
      <c r="G122" s="441"/>
      <c r="H122" s="441"/>
      <c r="I122" s="441"/>
      <c r="J122" s="441"/>
      <c r="K122" s="441"/>
      <c r="L122" s="441"/>
      <c r="M122" s="441"/>
      <c r="N122" s="441"/>
      <c r="O122" s="441"/>
      <c r="P122" s="441"/>
      <c r="Q122" s="442"/>
      <c r="R122" s="447"/>
    </row>
    <row r="123" spans="1:18" ht="51" x14ac:dyDescent="0.2">
      <c r="A123" s="222" t="s">
        <v>635</v>
      </c>
      <c r="B123" s="219" t="s">
        <v>365</v>
      </c>
      <c r="C123" s="222" t="s">
        <v>85</v>
      </c>
      <c r="D123" s="359">
        <f>Лист2!F81-Лист2!D81</f>
        <v>0</v>
      </c>
      <c r="E123" s="353">
        <f>Лист2!F81-Лист2!E81</f>
        <v>0</v>
      </c>
      <c r="F123" s="353">
        <f>Лист2!G81-Лист2!F81</f>
        <v>0</v>
      </c>
      <c r="G123" s="353">
        <f>Лист2!H81-Лист2!G81</f>
        <v>0</v>
      </c>
      <c r="H123" s="353">
        <f>Лист2!I81-Лист2!H81</f>
        <v>0</v>
      </c>
      <c r="I123" s="353">
        <f>Лист2!J81-Лист2!I81</f>
        <v>0</v>
      </c>
      <c r="J123" s="353">
        <f>Лист2!K81-Лист2!J81</f>
        <v>0</v>
      </c>
      <c r="K123" s="353">
        <f>Лист2!L81-Лист2!K81</f>
        <v>0</v>
      </c>
      <c r="L123" s="353">
        <f>Лист2!Q81-Лист2!L81</f>
        <v>0</v>
      </c>
      <c r="M123" s="353">
        <f>Лист2!R81-Лист2!M81</f>
        <v>0</v>
      </c>
      <c r="N123" s="353">
        <v>0</v>
      </c>
      <c r="O123" s="353">
        <v>0</v>
      </c>
      <c r="P123" s="353">
        <v>0</v>
      </c>
      <c r="Q123" s="353">
        <v>0</v>
      </c>
      <c r="R123" s="447"/>
    </row>
    <row r="124" spans="1:18" ht="63.75" x14ac:dyDescent="0.2">
      <c r="A124" s="222" t="s">
        <v>636</v>
      </c>
      <c r="B124" s="219" t="s">
        <v>366</v>
      </c>
      <c r="C124" s="222" t="s">
        <v>85</v>
      </c>
      <c r="D124" s="359">
        <f>Лист2!F82-Лист2!D82</f>
        <v>0</v>
      </c>
      <c r="E124" s="353">
        <f>Лист2!F82-Лист2!E82</f>
        <v>0</v>
      </c>
      <c r="F124" s="353">
        <f>Лист2!G82-Лист2!F82</f>
        <v>0</v>
      </c>
      <c r="G124" s="353">
        <f>Лист2!H82-Лист2!G82</f>
        <v>0</v>
      </c>
      <c r="H124" s="353">
        <f>Лист2!I82-Лист2!H82</f>
        <v>0</v>
      </c>
      <c r="I124" s="353">
        <f>Лист2!J82-Лист2!I82</f>
        <v>0</v>
      </c>
      <c r="J124" s="353">
        <f>Лист2!K82-Лист2!J82</f>
        <v>0</v>
      </c>
      <c r="K124" s="353">
        <f>Лист2!L82-Лист2!K82</f>
        <v>0</v>
      </c>
      <c r="L124" s="353">
        <f>Лист2!Q82-Лист2!L82</f>
        <v>0</v>
      </c>
      <c r="M124" s="353">
        <f>Лист2!R82-Лист2!M82</f>
        <v>0</v>
      </c>
      <c r="N124" s="353">
        <v>0</v>
      </c>
      <c r="O124" s="353">
        <v>0</v>
      </c>
      <c r="P124" s="353">
        <v>0</v>
      </c>
      <c r="Q124" s="353">
        <v>0</v>
      </c>
      <c r="R124" s="447"/>
    </row>
    <row r="125" spans="1:18" ht="15" x14ac:dyDescent="0.2">
      <c r="A125" s="223"/>
    </row>
  </sheetData>
  <mergeCells count="19">
    <mergeCell ref="R99:R100"/>
    <mergeCell ref="R102:R103"/>
    <mergeCell ref="R110:R111"/>
    <mergeCell ref="R113:R114"/>
    <mergeCell ref="R3:R4"/>
    <mergeCell ref="R77:R78"/>
    <mergeCell ref="R80:R81"/>
    <mergeCell ref="R88:R89"/>
    <mergeCell ref="R91:R92"/>
    <mergeCell ref="A25:Q25"/>
    <mergeCell ref="A58:Q58"/>
    <mergeCell ref="A122:Q122"/>
    <mergeCell ref="A6:Q6"/>
    <mergeCell ref="A3:A4"/>
    <mergeCell ref="B3:B4"/>
    <mergeCell ref="C3:C4"/>
    <mergeCell ref="D3:Q3"/>
    <mergeCell ref="A16:Q16"/>
    <mergeCell ref="A115:Q115"/>
  </mergeCells>
  <pageMargins left="0.70866141732283472" right="0.51181102362204722" top="0.74803149606299213" bottom="0.74803149606299213" header="0.31496062992125984" footer="0.31496062992125984"/>
  <pageSetup paperSize="9" scale="63" fitToHeight="0" orientation="landscape" verticalDpi="0" r:id="rId1"/>
  <headerFooter>
    <oddFooter>&amp;C&amp;A   стр.&amp;P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2"/>
  <sheetViews>
    <sheetView zoomScale="90" zoomScaleNormal="90" workbookViewId="0">
      <pane xSplit="3" ySplit="2" topLeftCell="D72" activePane="bottomRight" state="frozen"/>
      <selection pane="topRight" activeCell="D1" sqref="D1"/>
      <selection pane="bottomLeft" activeCell="A3" sqref="A3"/>
      <selection pane="bottomRight" activeCell="I35" sqref="I35"/>
    </sheetView>
  </sheetViews>
  <sheetFormatPr defaultRowHeight="15" x14ac:dyDescent="0.2"/>
  <cols>
    <col min="1" max="1" width="4.85546875" style="224" customWidth="1"/>
    <col min="2" max="2" width="51.28515625" style="224" customWidth="1"/>
    <col min="3" max="3" width="10.42578125" style="224" customWidth="1"/>
    <col min="4" max="5" width="9.140625" style="224"/>
    <col min="6" max="6" width="9.42578125" style="224" bestFit="1" customWidth="1"/>
    <col min="7" max="16384" width="9.140625" style="224"/>
  </cols>
  <sheetData>
    <row r="1" spans="1:18" x14ac:dyDescent="0.2">
      <c r="B1" s="371" t="s">
        <v>491</v>
      </c>
      <c r="H1" s="225"/>
      <c r="I1" s="225"/>
      <c r="J1" s="225"/>
      <c r="K1" s="225"/>
      <c r="L1" s="225"/>
      <c r="M1" s="225"/>
      <c r="N1" s="225"/>
      <c r="O1" s="225"/>
      <c r="P1" s="225"/>
      <c r="Q1" s="225"/>
    </row>
    <row r="2" spans="1:18" s="216" customFormat="1" ht="15.75" thickBot="1" x14ac:dyDescent="0.25">
      <c r="A2" s="302" t="s">
        <v>367</v>
      </c>
      <c r="B2" s="302" t="s">
        <v>19</v>
      </c>
      <c r="C2" s="302" t="s">
        <v>368</v>
      </c>
      <c r="D2" s="303">
        <v>2007</v>
      </c>
      <c r="E2" s="342">
        <v>2008</v>
      </c>
      <c r="F2" s="303">
        <v>2009</v>
      </c>
      <c r="G2" s="303">
        <v>2010</v>
      </c>
      <c r="H2" s="303">
        <v>2011</v>
      </c>
      <c r="I2" s="303">
        <v>2012</v>
      </c>
      <c r="J2" s="303">
        <v>2013</v>
      </c>
      <c r="K2" s="303">
        <v>2014</v>
      </c>
      <c r="L2" s="303">
        <v>2015</v>
      </c>
      <c r="M2" s="342">
        <v>2016</v>
      </c>
      <c r="N2" s="342">
        <v>2017</v>
      </c>
      <c r="O2" s="342">
        <v>2018</v>
      </c>
      <c r="P2" s="342">
        <v>2019</v>
      </c>
      <c r="Q2" s="303">
        <v>2020</v>
      </c>
    </row>
    <row r="3" spans="1:18" ht="15.75" thickBot="1" x14ac:dyDescent="0.25">
      <c r="A3" s="296">
        <v>1</v>
      </c>
      <c r="B3" s="297" t="s">
        <v>369</v>
      </c>
      <c r="C3" s="298" t="s">
        <v>370</v>
      </c>
      <c r="D3" s="387">
        <v>11.922700000000001</v>
      </c>
      <c r="E3" s="299">
        <v>13.3</v>
      </c>
      <c r="F3" s="387">
        <v>13.3917</v>
      </c>
      <c r="G3" s="387">
        <v>13.823600000000001</v>
      </c>
      <c r="H3" s="388">
        <v>15.05</v>
      </c>
      <c r="I3" s="300">
        <v>16.45</v>
      </c>
      <c r="J3" s="300">
        <v>18.5</v>
      </c>
      <c r="K3" s="300">
        <f t="shared" ref="K3:L3" si="0">J3*1.035</f>
        <v>19.147499999999997</v>
      </c>
      <c r="L3" s="300">
        <f t="shared" si="0"/>
        <v>19.817662499999997</v>
      </c>
      <c r="M3" s="300">
        <f>L3+(Q3-L3)*0.2</f>
        <v>20.561563272236317</v>
      </c>
      <c r="N3" s="300">
        <f>L3+(Q3-L3)*0.4</f>
        <v>21.30546404447264</v>
      </c>
      <c r="O3" s="300">
        <f>L3+(Q3-L3)*0.6</f>
        <v>22.049364816708959</v>
      </c>
      <c r="P3" s="300">
        <f>L3+(Q3-L3)*0.8</f>
        <v>22.793265588945282</v>
      </c>
      <c r="Q3" s="301">
        <f>L3*1.035^5</f>
        <v>23.537166361181601</v>
      </c>
    </row>
    <row r="4" spans="1:18" x14ac:dyDescent="0.2">
      <c r="A4" s="276">
        <f>A3+1</f>
        <v>2</v>
      </c>
      <c r="B4" s="277" t="s">
        <v>371</v>
      </c>
      <c r="C4" s="278" t="s">
        <v>372</v>
      </c>
      <c r="D4" s="326">
        <f>F4*0.965^2</f>
        <v>371.91428923099676</v>
      </c>
      <c r="E4" s="326">
        <f t="shared" ref="E4:E67" si="1">(D4+F4)/2</f>
        <v>385.64802986395966</v>
      </c>
      <c r="F4" s="326">
        <f>'1. Общие показатели'!D5/8139.5+'1. Общие показатели'!D8/7+'1. Общие показатели'!D14/858.6</f>
        <v>399.38177049692263</v>
      </c>
      <c r="G4" s="326">
        <f>'1. Общие показатели'!E5/8139.5+'1. Общие показатели'!E8/7+'1. Общие показатели'!E14/858.6</f>
        <v>410.1678748104797</v>
      </c>
      <c r="H4" s="326">
        <f>'1. Общие показатели'!F5/8139.5+'1. Общие показатели'!F8/7+'1. Общие показатели'!F14/858.6</f>
        <v>408.39947645474223</v>
      </c>
      <c r="I4" s="326">
        <f>'1. Общие показатели'!G5/8139.5+'1. Общие показатели'!G8/7+'1. Общие показатели'!G14/858.6</f>
        <v>406.52899362103528</v>
      </c>
      <c r="J4" s="326">
        <f>'1. Общие показатели'!H5/8139.5+'1. Общие показатели'!H8/7+'1. Общие показатели'!H14/858.6</f>
        <v>404.59688414093119</v>
      </c>
      <c r="K4" s="326">
        <f>'1. Общие показатели'!I5/8139.5+'1. Общие показатели'!I8/7+'1. Общие показатели'!I14/858.6</f>
        <v>403.00755269850862</v>
      </c>
      <c r="L4" s="326">
        <f>'1. Общие показатели'!J5/8139.5+'1. Общие показатели'!J8/7+'1. Общие показатели'!J14/858.6</f>
        <v>398.74163677993698</v>
      </c>
      <c r="M4" s="326">
        <f t="shared" ref="M4:M67" si="2">L4+(Q4-L4)*0.2</f>
        <v>398.29146145285227</v>
      </c>
      <c r="N4" s="326">
        <f t="shared" ref="N4:N67" si="3">L4+(Q4-L4)*0.4</f>
        <v>397.84128612576751</v>
      </c>
      <c r="O4" s="326">
        <f t="shared" ref="O4:O67" si="4">L4+(Q4-L4)*0.6</f>
        <v>397.3911107986828</v>
      </c>
      <c r="P4" s="326">
        <f t="shared" ref="P4:P67" si="5">L4+(Q4-L4)*0.8</f>
        <v>396.94093547159804</v>
      </c>
      <c r="Q4" s="326">
        <f>'1. Общие показатели'!K5/8139.5+'1. Общие показатели'!K8/7+'1. Общие показатели'!K14/858.6</f>
        <v>396.49076014451333</v>
      </c>
    </row>
    <row r="5" spans="1:18" x14ac:dyDescent="0.2">
      <c r="A5" s="328">
        <f t="shared" ref="A5:A68" si="6">A4+1</f>
        <v>3</v>
      </c>
      <c r="B5" s="329" t="s">
        <v>373</v>
      </c>
      <c r="C5" s="330" t="s">
        <v>374</v>
      </c>
      <c r="D5" s="389">
        <v>130831</v>
      </c>
      <c r="E5" s="389">
        <f t="shared" si="1"/>
        <v>130387.5</v>
      </c>
      <c r="F5" s="331">
        <f>'1. Общие показатели'!D5</f>
        <v>129944</v>
      </c>
      <c r="G5" s="331">
        <f>'1. Общие показатели'!E5</f>
        <v>132164</v>
      </c>
      <c r="H5" s="331">
        <f>'1. Общие показатели'!F5</f>
        <v>131443</v>
      </c>
      <c r="I5" s="331">
        <f>'1. Общие показатели'!G5</f>
        <v>130877</v>
      </c>
      <c r="J5" s="331">
        <f>'1. Общие показатели'!H5</f>
        <v>130395</v>
      </c>
      <c r="K5" s="331">
        <f>'1. Общие показатели'!I5</f>
        <v>129719</v>
      </c>
      <c r="L5" s="331">
        <f>'1. Общие показатели'!J5</f>
        <v>129544</v>
      </c>
      <c r="M5" s="331">
        <f t="shared" si="2"/>
        <v>129628.8</v>
      </c>
      <c r="N5" s="331">
        <f t="shared" si="3"/>
        <v>129713.60000000001</v>
      </c>
      <c r="O5" s="331">
        <f t="shared" si="4"/>
        <v>129798.39999999999</v>
      </c>
      <c r="P5" s="331">
        <f t="shared" si="5"/>
        <v>129883.2</v>
      </c>
      <c r="Q5" s="331">
        <f>'1. Общие показатели'!K5</f>
        <v>129968</v>
      </c>
    </row>
    <row r="6" spans="1:18" x14ac:dyDescent="0.2">
      <c r="A6" s="328">
        <f t="shared" si="6"/>
        <v>4</v>
      </c>
      <c r="B6" s="329" t="s">
        <v>375</v>
      </c>
      <c r="C6" s="330" t="s">
        <v>89</v>
      </c>
      <c r="D6" s="390">
        <v>692.13</v>
      </c>
      <c r="E6" s="390">
        <f t="shared" si="1"/>
        <v>678.14499999999998</v>
      </c>
      <c r="F6" s="332">
        <f>'1. Общие показатели'!D8</f>
        <v>664.16</v>
      </c>
      <c r="G6" s="332">
        <f>'1. Общие показатели'!E8</f>
        <v>696.59</v>
      </c>
      <c r="H6" s="332">
        <f>'1. Общие показатели'!F8</f>
        <v>693.62</v>
      </c>
      <c r="I6" s="332">
        <f>'1. Общие показатели'!G8</f>
        <v>690.65</v>
      </c>
      <c r="J6" s="332">
        <f>'1. Общие показатели'!H8</f>
        <v>687.69</v>
      </c>
      <c r="K6" s="332">
        <f>'1. Общие показатели'!I8</f>
        <v>684.72</v>
      </c>
      <c r="L6" s="332">
        <f>'1. Общие показатели'!J8</f>
        <v>661.14</v>
      </c>
      <c r="M6" s="332">
        <f t="shared" si="2"/>
        <v>661.04</v>
      </c>
      <c r="N6" s="332">
        <f t="shared" si="3"/>
        <v>660.93999999999994</v>
      </c>
      <c r="O6" s="332">
        <f t="shared" si="4"/>
        <v>660.84</v>
      </c>
      <c r="P6" s="332">
        <f t="shared" si="5"/>
        <v>660.74</v>
      </c>
      <c r="Q6" s="332">
        <f>'1. Общие показатели'!K8</f>
        <v>660.64</v>
      </c>
      <c r="R6" s="340"/>
    </row>
    <row r="7" spans="1:18" x14ac:dyDescent="0.2">
      <c r="A7" s="328">
        <f t="shared" si="6"/>
        <v>5</v>
      </c>
      <c r="B7" s="329" t="s">
        <v>376</v>
      </c>
      <c r="C7" s="330" t="s">
        <v>377</v>
      </c>
      <c r="D7" s="389">
        <v>10488</v>
      </c>
      <c r="E7" s="389">
        <f t="shared" si="1"/>
        <v>10381</v>
      </c>
      <c r="F7" s="331">
        <f>'1. Общие показатели'!D11</f>
        <v>10274</v>
      </c>
      <c r="G7" s="331">
        <f>'1. Общие показатели'!E11</f>
        <v>10814</v>
      </c>
      <c r="H7" s="331">
        <f>'1. Общие показатели'!F11</f>
        <v>10574</v>
      </c>
      <c r="I7" s="331">
        <f>'1. Общие показатели'!G11</f>
        <v>10484</v>
      </c>
      <c r="J7" s="331">
        <f>'1. Общие показатели'!H11</f>
        <v>10394</v>
      </c>
      <c r="K7" s="331">
        <f>'1. Общие показатели'!I11</f>
        <v>10305</v>
      </c>
      <c r="L7" s="331">
        <f>'1. Общие показатели'!J11</f>
        <v>10249</v>
      </c>
      <c r="M7" s="331">
        <f t="shared" si="2"/>
        <v>10284</v>
      </c>
      <c r="N7" s="331">
        <f t="shared" si="3"/>
        <v>10319</v>
      </c>
      <c r="O7" s="331">
        <f t="shared" si="4"/>
        <v>10354</v>
      </c>
      <c r="P7" s="331">
        <f t="shared" si="5"/>
        <v>10389</v>
      </c>
      <c r="Q7" s="331">
        <f>'1. Общие показатели'!K11</f>
        <v>10424</v>
      </c>
      <c r="R7" s="340"/>
    </row>
    <row r="8" spans="1:18" x14ac:dyDescent="0.2">
      <c r="A8" s="328">
        <f t="shared" si="6"/>
        <v>6</v>
      </c>
      <c r="B8" s="329" t="s">
        <v>378</v>
      </c>
      <c r="C8" s="330" t="s">
        <v>30</v>
      </c>
      <c r="D8" s="389">
        <v>255208</v>
      </c>
      <c r="E8" s="389">
        <f t="shared" si="1"/>
        <v>251473</v>
      </c>
      <c r="F8" s="331">
        <f>'1. Общие показатели'!D14</f>
        <v>247738</v>
      </c>
      <c r="G8" s="331">
        <f>'1. Общие показатели'!E14</f>
        <v>252787</v>
      </c>
      <c r="H8" s="331">
        <f>'1. Общие показатели'!F14</f>
        <v>251709</v>
      </c>
      <c r="I8" s="331">
        <f>'1. Общие показатели'!G14</f>
        <v>250527</v>
      </c>
      <c r="J8" s="331">
        <f>'1. Общие показатели'!H14</f>
        <v>249282</v>
      </c>
      <c r="K8" s="331">
        <f>'1. Общие показатели'!I14</f>
        <v>248353</v>
      </c>
      <c r="L8" s="331">
        <f>'1. Общие показатели'!J14</f>
        <v>247601</v>
      </c>
      <c r="M8" s="331">
        <f t="shared" si="2"/>
        <v>247217.8</v>
      </c>
      <c r="N8" s="331">
        <f t="shared" si="3"/>
        <v>246834.6</v>
      </c>
      <c r="O8" s="331">
        <f t="shared" si="4"/>
        <v>246451.4</v>
      </c>
      <c r="P8" s="331">
        <f t="shared" si="5"/>
        <v>246068.2</v>
      </c>
      <c r="Q8" s="331">
        <f>'1. Общие показатели'!K14</f>
        <v>245685</v>
      </c>
    </row>
    <row r="9" spans="1:18" ht="25.5" x14ac:dyDescent="0.2">
      <c r="A9" s="226">
        <f t="shared" si="6"/>
        <v>7</v>
      </c>
      <c r="B9" s="219" t="s">
        <v>379</v>
      </c>
      <c r="C9" s="227" t="s">
        <v>312</v>
      </c>
      <c r="D9" s="229">
        <f>F9</f>
        <v>115692</v>
      </c>
      <c r="E9" s="229">
        <f t="shared" si="1"/>
        <v>115692</v>
      </c>
      <c r="F9" s="229">
        <f>'1. Общие показатели'!D6</f>
        <v>115692</v>
      </c>
      <c r="G9" s="229">
        <f>'1. Общие показатели'!E6</f>
        <v>123808</v>
      </c>
      <c r="H9" s="229">
        <f>'1. Общие показатели'!F6</f>
        <v>128091</v>
      </c>
      <c r="I9" s="229">
        <f>'1. Общие показатели'!G6</f>
        <v>128024</v>
      </c>
      <c r="J9" s="229">
        <f>'1. Общие показатели'!H6</f>
        <v>128132</v>
      </c>
      <c r="K9" s="229">
        <f>'1. Общие показатели'!I6</f>
        <v>127639</v>
      </c>
      <c r="L9" s="229">
        <f>'1. Общие показатели'!J6</f>
        <v>127562</v>
      </c>
      <c r="M9" s="229">
        <f t="shared" si="2"/>
        <v>127797.6</v>
      </c>
      <c r="N9" s="229">
        <f t="shared" si="3"/>
        <v>128033.2</v>
      </c>
      <c r="O9" s="229">
        <f t="shared" si="4"/>
        <v>128268.8</v>
      </c>
      <c r="P9" s="229">
        <f t="shared" si="5"/>
        <v>128504.4</v>
      </c>
      <c r="Q9" s="229">
        <f>'1. Общие показатели'!K6</f>
        <v>128740</v>
      </c>
    </row>
    <row r="10" spans="1:18" ht="38.25" customHeight="1" x14ac:dyDescent="0.2">
      <c r="A10" s="226">
        <f t="shared" si="6"/>
        <v>8</v>
      </c>
      <c r="B10" s="219" t="s">
        <v>380</v>
      </c>
      <c r="C10" s="227" t="s">
        <v>98</v>
      </c>
      <c r="D10" s="230">
        <f t="shared" ref="D10:D12" si="7">F10</f>
        <v>159.76</v>
      </c>
      <c r="E10" s="230">
        <f t="shared" si="1"/>
        <v>159.76</v>
      </c>
      <c r="F10" s="230">
        <f>'1. Общие показатели'!D9</f>
        <v>159.76</v>
      </c>
      <c r="G10" s="230">
        <f>'1. Общие показатели'!E9</f>
        <v>224.37</v>
      </c>
      <c r="H10" s="230">
        <f>'1. Общие показатели'!F9</f>
        <v>269.16000000000003</v>
      </c>
      <c r="I10" s="230">
        <f>'1. Общие показатели'!G9</f>
        <v>330.56</v>
      </c>
      <c r="J10" s="230">
        <f>'1. Общие показатели'!H9</f>
        <v>356.72</v>
      </c>
      <c r="K10" s="230">
        <f>'1. Общие показатели'!I9</f>
        <v>371.83</v>
      </c>
      <c r="L10" s="230">
        <f>'1. Общие показатели'!J9</f>
        <v>371.1</v>
      </c>
      <c r="M10" s="230">
        <f t="shared" si="2"/>
        <v>376.58000000000004</v>
      </c>
      <c r="N10" s="230">
        <f t="shared" si="3"/>
        <v>382.06</v>
      </c>
      <c r="O10" s="230">
        <f t="shared" si="4"/>
        <v>387.54</v>
      </c>
      <c r="P10" s="230">
        <f t="shared" si="5"/>
        <v>393.02</v>
      </c>
      <c r="Q10" s="230">
        <f>'1. Общие показатели'!K9</f>
        <v>398.5</v>
      </c>
    </row>
    <row r="11" spans="1:18" ht="25.5" x14ac:dyDescent="0.2">
      <c r="A11" s="226">
        <f t="shared" si="6"/>
        <v>9</v>
      </c>
      <c r="B11" s="219" t="s">
        <v>381</v>
      </c>
      <c r="C11" s="227" t="s">
        <v>377</v>
      </c>
      <c r="D11" s="237">
        <f t="shared" si="7"/>
        <v>6248</v>
      </c>
      <c r="E11" s="237">
        <f t="shared" si="1"/>
        <v>6248</v>
      </c>
      <c r="F11" s="237">
        <f>'1. Общие показатели'!D12</f>
        <v>6248</v>
      </c>
      <c r="G11" s="237">
        <f>'1. Общие показатели'!E12</f>
        <v>7162</v>
      </c>
      <c r="H11" s="237">
        <f>'1. Общие показатели'!F12</f>
        <v>9136</v>
      </c>
      <c r="I11" s="237">
        <f>'1. Общие показатели'!G12</f>
        <v>9065</v>
      </c>
      <c r="J11" s="237">
        <f>'1. Общие показатели'!H12</f>
        <v>9002</v>
      </c>
      <c r="K11" s="237">
        <f>'1. Общие показатели'!I12</f>
        <v>8952</v>
      </c>
      <c r="L11" s="237">
        <f>'1. Общие показатели'!J12</f>
        <v>8953</v>
      </c>
      <c r="M11" s="237">
        <f t="shared" si="2"/>
        <v>8969.6</v>
      </c>
      <c r="N11" s="237">
        <f t="shared" si="3"/>
        <v>8986.2000000000007</v>
      </c>
      <c r="O11" s="237">
        <f t="shared" si="4"/>
        <v>9002.7999999999993</v>
      </c>
      <c r="P11" s="237">
        <f t="shared" si="5"/>
        <v>9019.4</v>
      </c>
      <c r="Q11" s="237">
        <f>'1. Общие показатели'!K12</f>
        <v>9036</v>
      </c>
    </row>
    <row r="12" spans="1:18" ht="26.25" thickBot="1" x14ac:dyDescent="0.25">
      <c r="A12" s="272">
        <f t="shared" si="6"/>
        <v>10</v>
      </c>
      <c r="B12" s="273" t="s">
        <v>382</v>
      </c>
      <c r="C12" s="274" t="s">
        <v>377</v>
      </c>
      <c r="D12" s="275">
        <f t="shared" si="7"/>
        <v>176885</v>
      </c>
      <c r="E12" s="275">
        <f t="shared" si="1"/>
        <v>176885</v>
      </c>
      <c r="F12" s="275">
        <f>'1. Общие показатели'!D15</f>
        <v>176885</v>
      </c>
      <c r="G12" s="275">
        <f>'1. Общие показатели'!E15</f>
        <v>191107</v>
      </c>
      <c r="H12" s="275">
        <f>'1. Общие показатели'!F15</f>
        <v>204891</v>
      </c>
      <c r="I12" s="275">
        <f>'1. Общие показатели'!G15</f>
        <v>207938</v>
      </c>
      <c r="J12" s="275">
        <f>'1. Общие показатели'!H15</f>
        <v>209397</v>
      </c>
      <c r="K12" s="275">
        <f>'1. Общие показатели'!I15</f>
        <v>211100</v>
      </c>
      <c r="L12" s="275">
        <f>'1. Общие показатели'!J15</f>
        <v>212937</v>
      </c>
      <c r="M12" s="275">
        <f t="shared" si="2"/>
        <v>214573</v>
      </c>
      <c r="N12" s="275">
        <f t="shared" si="3"/>
        <v>216209</v>
      </c>
      <c r="O12" s="275">
        <f t="shared" si="4"/>
        <v>217845</v>
      </c>
      <c r="P12" s="275">
        <f t="shared" si="5"/>
        <v>219481</v>
      </c>
      <c r="Q12" s="275">
        <f>'1. Общие показатели'!K15</f>
        <v>221117</v>
      </c>
    </row>
    <row r="13" spans="1:18" x14ac:dyDescent="0.2">
      <c r="A13" s="279">
        <f t="shared" si="6"/>
        <v>11</v>
      </c>
      <c r="B13" s="280" t="s">
        <v>383</v>
      </c>
      <c r="C13" s="281" t="s">
        <v>384</v>
      </c>
      <c r="D13" s="393">
        <v>1.77</v>
      </c>
      <c r="E13" s="393">
        <f t="shared" si="1"/>
        <v>2.0049999999999999</v>
      </c>
      <c r="F13" s="393">
        <v>2.2400000000000002</v>
      </c>
      <c r="G13" s="393">
        <v>2.5</v>
      </c>
      <c r="H13" s="393">
        <f>G13*1.15</f>
        <v>2.875</v>
      </c>
      <c r="I13" s="393">
        <f>H13*1.13</f>
        <v>3.2487499999999998</v>
      </c>
      <c r="J13" s="393">
        <f>I13*1.11</f>
        <v>3.6061125000000001</v>
      </c>
      <c r="K13" s="393">
        <f t="shared" ref="K13:L13" si="8">J13*1.11</f>
        <v>4.0027848750000006</v>
      </c>
      <c r="L13" s="393">
        <f t="shared" si="8"/>
        <v>4.4430912112500014</v>
      </c>
      <c r="M13" s="393">
        <f t="shared" si="2"/>
        <v>4.7541075960375014</v>
      </c>
      <c r="N13" s="393">
        <f t="shared" si="3"/>
        <v>5.0651239808250015</v>
      </c>
      <c r="O13" s="393">
        <f t="shared" si="4"/>
        <v>5.3761403656125015</v>
      </c>
      <c r="P13" s="393">
        <f t="shared" si="5"/>
        <v>5.6871567504000025</v>
      </c>
      <c r="Q13" s="394">
        <f>L13*1.35</f>
        <v>5.9981731351875025</v>
      </c>
    </row>
    <row r="14" spans="1:18" x14ac:dyDescent="0.2">
      <c r="A14" s="282">
        <f t="shared" si="6"/>
        <v>12</v>
      </c>
      <c r="B14" s="270" t="s">
        <v>385</v>
      </c>
      <c r="C14" s="271" t="s">
        <v>386</v>
      </c>
      <c r="D14" s="391">
        <v>650</v>
      </c>
      <c r="E14" s="391">
        <v>693</v>
      </c>
      <c r="F14" s="269">
        <v>836.71</v>
      </c>
      <c r="G14" s="269">
        <v>915.73</v>
      </c>
      <c r="H14" s="391">
        <v>1036.7</v>
      </c>
      <c r="I14" s="293">
        <f>H14*I16/H16</f>
        <v>1094.5337091988131</v>
      </c>
      <c r="J14" s="293">
        <f t="shared" ref="J14:L14" si="9">I14*J16/I16</f>
        <v>1200.6647181008905</v>
      </c>
      <c r="K14" s="293">
        <f t="shared" si="9"/>
        <v>1294.7983086053416</v>
      </c>
      <c r="L14" s="293">
        <f t="shared" si="9"/>
        <v>1378.7802373887246</v>
      </c>
      <c r="M14" s="293">
        <f t="shared" si="2"/>
        <v>1382.2871750741845</v>
      </c>
      <c r="N14" s="293">
        <f t="shared" si="3"/>
        <v>1385.7941127596443</v>
      </c>
      <c r="O14" s="293">
        <f t="shared" si="4"/>
        <v>1389.3010504451045</v>
      </c>
      <c r="P14" s="293">
        <f t="shared" si="5"/>
        <v>1392.8079881305644</v>
      </c>
      <c r="Q14" s="294">
        <f>L14*Q16/L16</f>
        <v>1396.3149258160242</v>
      </c>
    </row>
    <row r="15" spans="1:18" x14ac:dyDescent="0.2">
      <c r="A15" s="282">
        <f t="shared" si="6"/>
        <v>13</v>
      </c>
      <c r="B15" s="270" t="s">
        <v>387</v>
      </c>
      <c r="C15" s="271" t="s">
        <v>388</v>
      </c>
      <c r="D15" s="391">
        <v>7.6</v>
      </c>
      <c r="E15" s="392">
        <v>9.18</v>
      </c>
      <c r="F15" s="392">
        <v>10.75</v>
      </c>
      <c r="G15" s="392">
        <v>10.97</v>
      </c>
      <c r="H15" s="391">
        <v>12.85</v>
      </c>
      <c r="I15" s="391">
        <f>H15*I13/H13*0.95</f>
        <v>13.794475</v>
      </c>
      <c r="J15" s="391">
        <f t="shared" ref="J15:L15" si="10">I15*J13/I13*0.95</f>
        <v>14.546273887500002</v>
      </c>
      <c r="K15" s="391">
        <f t="shared" si="10"/>
        <v>15.339045814368754</v>
      </c>
      <c r="L15" s="391">
        <f t="shared" si="10"/>
        <v>16.175023811251855</v>
      </c>
      <c r="M15" s="391">
        <f t="shared" si="2"/>
        <v>17.088912656587585</v>
      </c>
      <c r="N15" s="391">
        <f t="shared" si="3"/>
        <v>18.002801501923315</v>
      </c>
      <c r="O15" s="391">
        <f t="shared" si="4"/>
        <v>18.916690347259042</v>
      </c>
      <c r="P15" s="391">
        <f t="shared" si="5"/>
        <v>19.830579192594772</v>
      </c>
      <c r="Q15" s="395">
        <f>L15*Q13/L13*0.95</f>
        <v>20.744468037930503</v>
      </c>
    </row>
    <row r="16" spans="1:18" ht="26.25" thickBot="1" x14ac:dyDescent="0.25">
      <c r="A16" s="283">
        <f t="shared" si="6"/>
        <v>14</v>
      </c>
      <c r="B16" s="284" t="s">
        <v>389</v>
      </c>
      <c r="C16" s="285" t="s">
        <v>390</v>
      </c>
      <c r="D16" s="396">
        <v>1550</v>
      </c>
      <c r="E16" s="396">
        <v>1940</v>
      </c>
      <c r="F16" s="396">
        <v>2303</v>
      </c>
      <c r="G16" s="396">
        <v>2890</v>
      </c>
      <c r="H16" s="396">
        <v>3370</v>
      </c>
      <c r="I16" s="396">
        <v>3558</v>
      </c>
      <c r="J16" s="396">
        <v>3903</v>
      </c>
      <c r="K16" s="396">
        <v>4209</v>
      </c>
      <c r="L16" s="396">
        <v>4482</v>
      </c>
      <c r="M16" s="396">
        <f t="shared" si="2"/>
        <v>4493.3999999999996</v>
      </c>
      <c r="N16" s="396">
        <f t="shared" si="3"/>
        <v>4504.8</v>
      </c>
      <c r="O16" s="396">
        <f t="shared" si="4"/>
        <v>4516.2</v>
      </c>
      <c r="P16" s="396">
        <f t="shared" si="5"/>
        <v>4527.6000000000004</v>
      </c>
      <c r="Q16" s="397">
        <v>4539</v>
      </c>
    </row>
    <row r="17" spans="1:17" ht="38.25" x14ac:dyDescent="0.2">
      <c r="A17" s="276">
        <f t="shared" si="6"/>
        <v>15</v>
      </c>
      <c r="B17" s="277" t="s">
        <v>391</v>
      </c>
      <c r="C17" s="278" t="s">
        <v>243</v>
      </c>
      <c r="D17" s="398">
        <v>0</v>
      </c>
      <c r="E17" s="398">
        <v>0</v>
      </c>
      <c r="F17" s="398">
        <f>'1. Общие показатели'!D18*1000</f>
        <v>0</v>
      </c>
      <c r="G17" s="398">
        <f>'1. Общие показатели'!E18*1000</f>
        <v>0</v>
      </c>
      <c r="H17" s="398">
        <f>'1. Общие показатели'!F18*1000</f>
        <v>0</v>
      </c>
      <c r="I17" s="398">
        <f>'1. Общие показатели'!G18*1000</f>
        <v>0</v>
      </c>
      <c r="J17" s="398">
        <f>'1. Общие показатели'!H18*1000</f>
        <v>0</v>
      </c>
      <c r="K17" s="398">
        <f>'1. Общие показатели'!I18*1000</f>
        <v>0</v>
      </c>
      <c r="L17" s="398">
        <f>'1. Общие показатели'!J18*1000</f>
        <v>0</v>
      </c>
      <c r="M17" s="398">
        <f t="shared" si="2"/>
        <v>958.68</v>
      </c>
      <c r="N17" s="398">
        <f t="shared" si="3"/>
        <v>1917.36</v>
      </c>
      <c r="O17" s="398">
        <f t="shared" si="4"/>
        <v>2876.0399999999995</v>
      </c>
      <c r="P17" s="398">
        <f t="shared" si="5"/>
        <v>3834.72</v>
      </c>
      <c r="Q17" s="399">
        <f>'1. Общие показатели'!K18*1000</f>
        <v>4793.3999999999996</v>
      </c>
    </row>
    <row r="18" spans="1:17" ht="25.5" x14ac:dyDescent="0.2">
      <c r="A18" s="226">
        <f t="shared" si="6"/>
        <v>16</v>
      </c>
      <c r="B18" s="219" t="s">
        <v>392</v>
      </c>
      <c r="C18" s="227" t="s">
        <v>243</v>
      </c>
      <c r="D18" s="304">
        <f>F18</f>
        <v>108008.57142857142</v>
      </c>
      <c r="E18" s="304">
        <f t="shared" ref="E18:E81" si="11">(D18+F18)/2</f>
        <v>108008.57142857142</v>
      </c>
      <c r="F18" s="304">
        <f>'1. Общие показатели'!D17*1000</f>
        <v>108008.57142857142</v>
      </c>
      <c r="G18" s="304">
        <f>'1. Общие показатели'!E17*1000</f>
        <v>113484.28571428572</v>
      </c>
      <c r="H18" s="304">
        <f>'1. Общие показатели'!F17*1000</f>
        <v>112660</v>
      </c>
      <c r="I18" s="304">
        <f>'1. Общие показатели'!G17*1000</f>
        <v>112021.42857142857</v>
      </c>
      <c r="J18" s="304">
        <f>'1. Общие показатели'!H17*1000</f>
        <v>111384.28571428572</v>
      </c>
      <c r="K18" s="304">
        <f>'1. Общие показатели'!I17*1000</f>
        <v>110817.14285714286</v>
      </c>
      <c r="L18" s="304">
        <f>'1. Общие показатели'!J17*1000</f>
        <v>106877.14285714286</v>
      </c>
      <c r="M18" s="304">
        <f t="shared" si="2"/>
        <v>106805.71428571429</v>
      </c>
      <c r="N18" s="304">
        <f t="shared" si="3"/>
        <v>106734.28571428571</v>
      </c>
      <c r="O18" s="304">
        <f t="shared" si="4"/>
        <v>106662.85714285714</v>
      </c>
      <c r="P18" s="304">
        <f t="shared" si="5"/>
        <v>106591.42857142857</v>
      </c>
      <c r="Q18" s="304">
        <f>'1. Общие показатели'!K17*1000</f>
        <v>106520</v>
      </c>
    </row>
    <row r="19" spans="1:17" ht="38.25" x14ac:dyDescent="0.2">
      <c r="A19" s="226">
        <f t="shared" si="6"/>
        <v>17</v>
      </c>
      <c r="B19" s="219" t="s">
        <v>393</v>
      </c>
      <c r="C19" s="227" t="s">
        <v>333</v>
      </c>
      <c r="D19" s="237">
        <f>F19</f>
        <v>0</v>
      </c>
      <c r="E19" s="237">
        <f t="shared" si="11"/>
        <v>0</v>
      </c>
      <c r="F19" s="237">
        <f>'1. Общие показатели'!D20/1000</f>
        <v>0</v>
      </c>
      <c r="G19" s="237">
        <f>'1. Общие показатели'!E20/1000</f>
        <v>50.177</v>
      </c>
      <c r="H19" s="237">
        <f>'1. Общие показатели'!F20/1000</f>
        <v>59.607999999999997</v>
      </c>
      <c r="I19" s="237">
        <f>'1. Общие показатели'!G20/1000</f>
        <v>80.748000000000005</v>
      </c>
      <c r="J19" s="237">
        <f>'1. Общие показатели'!H20/1000</f>
        <v>28.998000000000001</v>
      </c>
      <c r="K19" s="237">
        <f>'1. Общие показатели'!I20/1000</f>
        <v>36.698</v>
      </c>
      <c r="L19" s="237">
        <f>'1. Общие показатели'!J20/1000</f>
        <v>40.698</v>
      </c>
      <c r="M19" s="237">
        <f t="shared" si="2"/>
        <v>32.558399999999999</v>
      </c>
      <c r="N19" s="237">
        <f t="shared" si="3"/>
        <v>24.418800000000001</v>
      </c>
      <c r="O19" s="237">
        <f t="shared" si="4"/>
        <v>16.279199999999999</v>
      </c>
      <c r="P19" s="237">
        <f t="shared" si="5"/>
        <v>8.1396000000000015</v>
      </c>
      <c r="Q19" s="237">
        <f>'1. Общие показатели'!K20/1000</f>
        <v>0</v>
      </c>
    </row>
    <row r="20" spans="1:17" ht="38.25" x14ac:dyDescent="0.2">
      <c r="A20" s="226">
        <f t="shared" si="6"/>
        <v>18</v>
      </c>
      <c r="B20" s="219" t="s">
        <v>394</v>
      </c>
      <c r="C20" s="227" t="s">
        <v>333</v>
      </c>
      <c r="D20" s="237">
        <f>F20</f>
        <v>0</v>
      </c>
      <c r="E20" s="237">
        <f t="shared" si="11"/>
        <v>0</v>
      </c>
      <c r="F20" s="237">
        <f>'1. Общие показатели'!D21/1000</f>
        <v>0</v>
      </c>
      <c r="G20" s="237">
        <f>'1. Общие показатели'!E21/1000</f>
        <v>42.417000000000002</v>
      </c>
      <c r="H20" s="237">
        <f>'1. Общие показатели'!F21/1000</f>
        <v>58.948</v>
      </c>
      <c r="I20" s="237">
        <f>'1. Общие показатели'!G21/1000</f>
        <v>79.158000000000001</v>
      </c>
      <c r="J20" s="237">
        <f>'1. Общие показатели'!H21/1000</f>
        <v>27.658000000000001</v>
      </c>
      <c r="K20" s="237">
        <f>'1. Общие показатели'!I21/1000</f>
        <v>35.218000000000004</v>
      </c>
      <c r="L20" s="237">
        <f>'1. Общие показатели'!J21/1000</f>
        <v>39.018000000000001</v>
      </c>
      <c r="M20" s="237">
        <f t="shared" si="2"/>
        <v>31.214400000000001</v>
      </c>
      <c r="N20" s="237">
        <f t="shared" si="3"/>
        <v>23.410800000000002</v>
      </c>
      <c r="O20" s="237">
        <f t="shared" si="4"/>
        <v>15.607200000000002</v>
      </c>
      <c r="P20" s="237">
        <f t="shared" si="5"/>
        <v>7.8035999999999994</v>
      </c>
      <c r="Q20" s="237">
        <f>'1. Общие показатели'!K21/1000</f>
        <v>0</v>
      </c>
    </row>
    <row r="21" spans="1:17" ht="25.5" x14ac:dyDescent="0.2">
      <c r="A21" s="226">
        <f t="shared" si="6"/>
        <v>19</v>
      </c>
      <c r="B21" s="219" t="s">
        <v>395</v>
      </c>
      <c r="C21" s="227" t="s">
        <v>89</v>
      </c>
      <c r="D21" s="230">
        <f>F21</f>
        <v>16.3</v>
      </c>
      <c r="E21" s="230">
        <f t="shared" si="11"/>
        <v>16.3</v>
      </c>
      <c r="F21" s="230">
        <f>'3. Здания '!D30</f>
        <v>16.3</v>
      </c>
      <c r="G21" s="230">
        <f>'3. Здания '!E30</f>
        <v>16.850000000000001</v>
      </c>
      <c r="H21" s="230">
        <f>'3. Здания '!F30</f>
        <v>70.28</v>
      </c>
      <c r="I21" s="230">
        <f>'3. Здания '!G30</f>
        <v>68.040000000000006</v>
      </c>
      <c r="J21" s="230">
        <f>'3. Здания '!H30</f>
        <v>65.8</v>
      </c>
      <c r="K21" s="230">
        <f>'3. Здания '!I30</f>
        <v>63.55</v>
      </c>
      <c r="L21" s="230">
        <f>'3. Здания '!J30</f>
        <v>62</v>
      </c>
      <c r="M21" s="230">
        <f t="shared" si="2"/>
        <v>61.6</v>
      </c>
      <c r="N21" s="230">
        <f t="shared" si="3"/>
        <v>61.2</v>
      </c>
      <c r="O21" s="230">
        <f t="shared" si="4"/>
        <v>60.8</v>
      </c>
      <c r="P21" s="230">
        <f t="shared" si="5"/>
        <v>60.4</v>
      </c>
      <c r="Q21" s="230">
        <f>'3. Здания '!K30</f>
        <v>60</v>
      </c>
    </row>
    <row r="22" spans="1:17" ht="25.5" x14ac:dyDescent="0.2">
      <c r="A22" s="226">
        <f t="shared" si="6"/>
        <v>20</v>
      </c>
      <c r="B22" s="219" t="s">
        <v>396</v>
      </c>
      <c r="C22" s="227" t="s">
        <v>83</v>
      </c>
      <c r="D22" s="228">
        <f t="shared" ref="D22:D38" si="12">F22</f>
        <v>82.2</v>
      </c>
      <c r="E22" s="228">
        <f t="shared" si="11"/>
        <v>82.2</v>
      </c>
      <c r="F22" s="228">
        <f>'3. Здания '!D28</f>
        <v>82.2</v>
      </c>
      <c r="G22" s="228">
        <f>'3. Здания '!E28</f>
        <v>84.9</v>
      </c>
      <c r="H22" s="228">
        <f>'3. Здания '!F28</f>
        <v>348.9</v>
      </c>
      <c r="I22" s="228">
        <f>'3. Здания '!G28</f>
        <v>348.9</v>
      </c>
      <c r="J22" s="228">
        <f>'3. Здания '!H28</f>
        <v>348.9</v>
      </c>
      <c r="K22" s="228">
        <f>'3. Здания '!I28</f>
        <v>348.9</v>
      </c>
      <c r="L22" s="228">
        <f>'3. Здания '!J28</f>
        <v>348.9</v>
      </c>
      <c r="M22" s="228">
        <f t="shared" si="2"/>
        <v>348.9</v>
      </c>
      <c r="N22" s="228">
        <f t="shared" si="3"/>
        <v>348.9</v>
      </c>
      <c r="O22" s="228">
        <f t="shared" si="4"/>
        <v>348.9</v>
      </c>
      <c r="P22" s="228">
        <f t="shared" si="5"/>
        <v>348.9</v>
      </c>
      <c r="Q22" s="228">
        <f>'3. Здания '!K28</f>
        <v>348.9</v>
      </c>
    </row>
    <row r="23" spans="1:17" ht="25.5" x14ac:dyDescent="0.2">
      <c r="A23" s="226">
        <f t="shared" si="6"/>
        <v>21</v>
      </c>
      <c r="B23" s="219" t="s">
        <v>397</v>
      </c>
      <c r="C23" s="227" t="s">
        <v>89</v>
      </c>
      <c r="D23" s="233">
        <f t="shared" si="12"/>
        <v>58.47</v>
      </c>
      <c r="E23" s="233">
        <f t="shared" si="11"/>
        <v>58.47</v>
      </c>
      <c r="F23" s="233">
        <f>'3. Здания '!D36</f>
        <v>58.47</v>
      </c>
      <c r="G23" s="233">
        <f>'3. Здания '!E36</f>
        <v>57.93</v>
      </c>
      <c r="H23" s="233">
        <f>'3. Здания '!F36</f>
        <v>0</v>
      </c>
      <c r="I23" s="233">
        <f>'3. Здания '!G36</f>
        <v>0</v>
      </c>
      <c r="J23" s="233">
        <f>'3. Здания '!H36</f>
        <v>0</v>
      </c>
      <c r="K23" s="233">
        <f>'3. Здания '!I36</f>
        <v>0</v>
      </c>
      <c r="L23" s="233">
        <f>'3. Здания '!J36</f>
        <v>0</v>
      </c>
      <c r="M23" s="233">
        <f t="shared" si="2"/>
        <v>0</v>
      </c>
      <c r="N23" s="233">
        <f t="shared" si="3"/>
        <v>0</v>
      </c>
      <c r="O23" s="233">
        <f t="shared" si="4"/>
        <v>0</v>
      </c>
      <c r="P23" s="233">
        <f t="shared" si="5"/>
        <v>0</v>
      </c>
      <c r="Q23" s="233">
        <f>'3. Здания '!K36</f>
        <v>0</v>
      </c>
    </row>
    <row r="24" spans="1:17" ht="25.5" x14ac:dyDescent="0.2">
      <c r="A24" s="226">
        <f t="shared" si="6"/>
        <v>22</v>
      </c>
      <c r="B24" s="219" t="s">
        <v>398</v>
      </c>
      <c r="C24" s="227" t="s">
        <v>83</v>
      </c>
      <c r="D24" s="228">
        <f t="shared" si="12"/>
        <v>267.5</v>
      </c>
      <c r="E24" s="228">
        <f t="shared" si="11"/>
        <v>267.5</v>
      </c>
      <c r="F24" s="228">
        <f>'3. Здания '!D34</f>
        <v>267.5</v>
      </c>
      <c r="G24" s="228">
        <f>'3. Здания '!E34</f>
        <v>264</v>
      </c>
      <c r="H24" s="228">
        <f>'3. Здания '!F34</f>
        <v>28.1</v>
      </c>
      <c r="I24" s="228">
        <f>'3. Здания '!G34</f>
        <v>28.1</v>
      </c>
      <c r="J24" s="228">
        <f>'3. Здания '!H34</f>
        <v>28.1</v>
      </c>
      <c r="K24" s="228">
        <f>'3. Здания '!I34</f>
        <v>28.1</v>
      </c>
      <c r="L24" s="228">
        <f>'3. Здания '!J34</f>
        <v>28.1</v>
      </c>
      <c r="M24" s="228">
        <f t="shared" si="2"/>
        <v>28.1</v>
      </c>
      <c r="N24" s="228">
        <f t="shared" si="3"/>
        <v>28.1</v>
      </c>
      <c r="O24" s="228">
        <f t="shared" si="4"/>
        <v>28.1</v>
      </c>
      <c r="P24" s="228">
        <f t="shared" si="5"/>
        <v>28.1</v>
      </c>
      <c r="Q24" s="228">
        <f>'3. Здания '!K34</f>
        <v>28.1</v>
      </c>
    </row>
    <row r="25" spans="1:17" ht="25.5" x14ac:dyDescent="0.2">
      <c r="A25" s="226">
        <f t="shared" si="6"/>
        <v>23</v>
      </c>
      <c r="B25" s="231" t="s">
        <v>399</v>
      </c>
      <c r="C25" s="227" t="s">
        <v>30</v>
      </c>
      <c r="D25" s="230">
        <f t="shared" si="12"/>
        <v>254.94</v>
      </c>
      <c r="E25" s="230">
        <f t="shared" si="11"/>
        <v>254.94</v>
      </c>
      <c r="F25" s="230">
        <f>'3. Здания '!D42</f>
        <v>254.94</v>
      </c>
      <c r="G25" s="230">
        <f>'3. Здания '!E42</f>
        <v>246.94</v>
      </c>
      <c r="H25" s="230">
        <f>'3. Здания '!F42</f>
        <v>465.82</v>
      </c>
      <c r="I25" s="230">
        <f>'3. Здания '!G42</f>
        <v>450.85</v>
      </c>
      <c r="J25" s="230">
        <f>'3. Здания '!H42</f>
        <v>435.89</v>
      </c>
      <c r="K25" s="230">
        <f>'3. Здания '!I42</f>
        <v>420.92</v>
      </c>
      <c r="L25" s="230">
        <f>'3. Здания '!J42</f>
        <v>415.79</v>
      </c>
      <c r="M25" s="230">
        <f t="shared" si="2"/>
        <v>413.83199999999999</v>
      </c>
      <c r="N25" s="230">
        <f t="shared" si="3"/>
        <v>411.87400000000002</v>
      </c>
      <c r="O25" s="230">
        <f t="shared" si="4"/>
        <v>409.916</v>
      </c>
      <c r="P25" s="230">
        <f t="shared" si="5"/>
        <v>407.95800000000003</v>
      </c>
      <c r="Q25" s="230">
        <f>'3. Здания '!K42</f>
        <v>406</v>
      </c>
    </row>
    <row r="26" spans="1:17" ht="38.25" x14ac:dyDescent="0.2">
      <c r="A26" s="226">
        <f t="shared" si="6"/>
        <v>24</v>
      </c>
      <c r="B26" s="231" t="s">
        <v>400</v>
      </c>
      <c r="C26" s="227" t="s">
        <v>273</v>
      </c>
      <c r="D26" s="228">
        <f t="shared" si="12"/>
        <v>1.8779999999999999</v>
      </c>
      <c r="E26" s="228">
        <f t="shared" si="11"/>
        <v>1.8779999999999999</v>
      </c>
      <c r="F26" s="228">
        <f>'3. Здания '!D41</f>
        <v>1.8779999999999999</v>
      </c>
      <c r="G26" s="344">
        <f>'3. Здания '!E41</f>
        <v>1.8779999999999999</v>
      </c>
      <c r="H26" s="344">
        <f>'3. Здания '!F41</f>
        <v>5.1779999999999999</v>
      </c>
      <c r="I26" s="344">
        <f>'3. Здания '!G41</f>
        <v>5.1779999999999999</v>
      </c>
      <c r="J26" s="344">
        <f>'3. Здания '!H41</f>
        <v>5.1779999999999999</v>
      </c>
      <c r="K26" s="344">
        <f>'3. Здания '!I41</f>
        <v>5.1779999999999999</v>
      </c>
      <c r="L26" s="344">
        <f>'3. Здания '!J41</f>
        <v>5.1779999999999999</v>
      </c>
      <c r="M26" s="344">
        <f t="shared" si="2"/>
        <v>5.1779999999999999</v>
      </c>
      <c r="N26" s="344">
        <f t="shared" si="3"/>
        <v>5.1779999999999999</v>
      </c>
      <c r="O26" s="344">
        <f t="shared" si="4"/>
        <v>5.1779999999999999</v>
      </c>
      <c r="P26" s="344">
        <f t="shared" si="5"/>
        <v>5.1779999999999999</v>
      </c>
      <c r="Q26" s="344">
        <f>'3. Здания '!K41</f>
        <v>5.1779999999999999</v>
      </c>
    </row>
    <row r="27" spans="1:17" ht="25.5" x14ac:dyDescent="0.2">
      <c r="A27" s="226">
        <f t="shared" si="6"/>
        <v>25</v>
      </c>
      <c r="B27" s="231" t="s">
        <v>402</v>
      </c>
      <c r="C27" s="227" t="s">
        <v>30</v>
      </c>
      <c r="D27" s="230">
        <f t="shared" si="12"/>
        <v>240.76</v>
      </c>
      <c r="E27" s="230">
        <f t="shared" si="11"/>
        <v>240.76</v>
      </c>
      <c r="F27" s="230">
        <f>'3. Здания '!D48</f>
        <v>240.76</v>
      </c>
      <c r="G27" s="230">
        <f>'3. Здания '!E48</f>
        <v>233.75</v>
      </c>
      <c r="H27" s="230">
        <f>'3. Здания '!F48</f>
        <v>0</v>
      </c>
      <c r="I27" s="230">
        <f>'3. Здания '!G48</f>
        <v>0</v>
      </c>
      <c r="J27" s="230">
        <f>'3. Здания '!H48</f>
        <v>0</v>
      </c>
      <c r="K27" s="230">
        <f>'3. Здания '!I48</f>
        <v>0</v>
      </c>
      <c r="L27" s="230">
        <f>'3. Здания '!J48</f>
        <v>0</v>
      </c>
      <c r="M27" s="230">
        <f t="shared" si="2"/>
        <v>0</v>
      </c>
      <c r="N27" s="230">
        <f t="shared" si="3"/>
        <v>0</v>
      </c>
      <c r="O27" s="230">
        <f t="shared" si="4"/>
        <v>0</v>
      </c>
      <c r="P27" s="230">
        <f t="shared" si="5"/>
        <v>0</v>
      </c>
      <c r="Q27" s="230">
        <f>'3. Здания '!K48</f>
        <v>0</v>
      </c>
    </row>
    <row r="28" spans="1:17" ht="38.25" x14ac:dyDescent="0.2">
      <c r="A28" s="226">
        <f t="shared" si="6"/>
        <v>26</v>
      </c>
      <c r="B28" s="231" t="s">
        <v>403</v>
      </c>
      <c r="C28" s="227" t="s">
        <v>273</v>
      </c>
      <c r="D28" s="228">
        <f t="shared" si="12"/>
        <v>3.3</v>
      </c>
      <c r="E28" s="228">
        <f t="shared" si="11"/>
        <v>3.3</v>
      </c>
      <c r="F28" s="228">
        <f>'3. Здания '!D47</f>
        <v>3.3</v>
      </c>
      <c r="G28" s="344">
        <f>'3. Здания '!E47</f>
        <v>3.3</v>
      </c>
      <c r="H28" s="344">
        <f>'3. Здания '!F47</f>
        <v>0</v>
      </c>
      <c r="I28" s="228">
        <f>'3. Здания '!G47</f>
        <v>0</v>
      </c>
      <c r="J28" s="228">
        <f>'3. Здания '!H47</f>
        <v>0</v>
      </c>
      <c r="K28" s="228">
        <f>'3. Здания '!I47</f>
        <v>0</v>
      </c>
      <c r="L28" s="228">
        <f>'3. Здания '!J47</f>
        <v>0</v>
      </c>
      <c r="M28" s="228">
        <f t="shared" si="2"/>
        <v>0</v>
      </c>
      <c r="N28" s="228">
        <f t="shared" si="3"/>
        <v>0</v>
      </c>
      <c r="O28" s="228">
        <f t="shared" si="4"/>
        <v>0</v>
      </c>
      <c r="P28" s="228">
        <f t="shared" si="5"/>
        <v>0</v>
      </c>
      <c r="Q28" s="228">
        <f>'3. Здания '!K47</f>
        <v>0</v>
      </c>
    </row>
    <row r="29" spans="1:17" ht="25.5" x14ac:dyDescent="0.2">
      <c r="A29" s="226">
        <f t="shared" si="6"/>
        <v>27</v>
      </c>
      <c r="B29" s="231" t="s">
        <v>404</v>
      </c>
      <c r="C29" s="227" t="s">
        <v>374</v>
      </c>
      <c r="D29" s="229">
        <f t="shared" si="12"/>
        <v>19365</v>
      </c>
      <c r="E29" s="229">
        <f t="shared" si="11"/>
        <v>19365</v>
      </c>
      <c r="F29" s="229">
        <f>'3. Здания '!D18</f>
        <v>19365</v>
      </c>
      <c r="G29" s="229">
        <f>'3. Здания '!E18</f>
        <v>18784</v>
      </c>
      <c r="H29" s="229">
        <f>'3. Здания '!F18</f>
        <v>18203</v>
      </c>
      <c r="I29" s="229">
        <f>'3. Здания '!G18</f>
        <v>17622</v>
      </c>
      <c r="J29" s="229">
        <f>'3. Здания '!H18</f>
        <v>17041</v>
      </c>
      <c r="K29" s="229">
        <f>'3. Здания '!I18</f>
        <v>16460</v>
      </c>
      <c r="L29" s="229">
        <f>'3. Здания '!J18</f>
        <v>16400</v>
      </c>
      <c r="M29" s="229">
        <f t="shared" si="2"/>
        <v>16320</v>
      </c>
      <c r="N29" s="229">
        <f t="shared" si="3"/>
        <v>16240</v>
      </c>
      <c r="O29" s="229">
        <f t="shared" si="4"/>
        <v>16160</v>
      </c>
      <c r="P29" s="229">
        <f t="shared" si="5"/>
        <v>16080</v>
      </c>
      <c r="Q29" s="229">
        <f>'3. Здания '!K18</f>
        <v>16000</v>
      </c>
    </row>
    <row r="30" spans="1:17" ht="25.5" x14ac:dyDescent="0.2">
      <c r="A30" s="226">
        <f t="shared" si="6"/>
        <v>28</v>
      </c>
      <c r="B30" s="231" t="s">
        <v>405</v>
      </c>
      <c r="C30" s="227" t="s">
        <v>83</v>
      </c>
      <c r="D30" s="228">
        <f t="shared" si="12"/>
        <v>377</v>
      </c>
      <c r="E30" s="228">
        <f t="shared" si="11"/>
        <v>377</v>
      </c>
      <c r="F30" s="228">
        <f>'3. Здания '!D16</f>
        <v>377</v>
      </c>
      <c r="G30" s="228">
        <f>'3. Здания '!E16</f>
        <v>377</v>
      </c>
      <c r="H30" s="228">
        <f>'3. Здания '!F16</f>
        <v>377</v>
      </c>
      <c r="I30" s="228">
        <f>'3. Здания '!G16</f>
        <v>377</v>
      </c>
      <c r="J30" s="228">
        <f>'3. Здания '!H16</f>
        <v>377</v>
      </c>
      <c r="K30" s="228">
        <f>'3. Здания '!I16</f>
        <v>377</v>
      </c>
      <c r="L30" s="228">
        <f>'3. Здания '!J16</f>
        <v>377</v>
      </c>
      <c r="M30" s="228">
        <f t="shared" si="2"/>
        <v>377</v>
      </c>
      <c r="N30" s="228">
        <f t="shared" si="3"/>
        <v>377</v>
      </c>
      <c r="O30" s="228">
        <f t="shared" si="4"/>
        <v>377</v>
      </c>
      <c r="P30" s="228">
        <f t="shared" si="5"/>
        <v>377</v>
      </c>
      <c r="Q30" s="228">
        <f>'3. Здания '!K16</f>
        <v>377</v>
      </c>
    </row>
    <row r="31" spans="1:17" ht="25.5" x14ac:dyDescent="0.2">
      <c r="A31" s="226">
        <f t="shared" si="6"/>
        <v>29</v>
      </c>
      <c r="B31" s="231" t="s">
        <v>406</v>
      </c>
      <c r="C31" s="227" t="s">
        <v>374</v>
      </c>
      <c r="D31" s="229">
        <f t="shared" si="12"/>
        <v>0</v>
      </c>
      <c r="E31" s="229">
        <f t="shared" si="11"/>
        <v>0</v>
      </c>
      <c r="F31" s="229">
        <f>'3. Здания '!D24</f>
        <v>0</v>
      </c>
      <c r="G31" s="229">
        <f>'3. Здания '!E24</f>
        <v>0</v>
      </c>
      <c r="H31" s="229">
        <f>'3. Здания '!F24</f>
        <v>0</v>
      </c>
      <c r="I31" s="229">
        <f>'3. Здания '!G24</f>
        <v>0</v>
      </c>
      <c r="J31" s="229">
        <f>'3. Здания '!H24</f>
        <v>0</v>
      </c>
      <c r="K31" s="229">
        <f>'3. Здания '!I24</f>
        <v>0</v>
      </c>
      <c r="L31" s="229">
        <f>'3. Здания '!J24</f>
        <v>0</v>
      </c>
      <c r="M31" s="229">
        <f t="shared" si="2"/>
        <v>0</v>
      </c>
      <c r="N31" s="229">
        <f t="shared" si="3"/>
        <v>0</v>
      </c>
      <c r="O31" s="229">
        <f t="shared" si="4"/>
        <v>0</v>
      </c>
      <c r="P31" s="229">
        <f t="shared" si="5"/>
        <v>0</v>
      </c>
      <c r="Q31" s="229">
        <f>'3. Здания '!K24</f>
        <v>0</v>
      </c>
    </row>
    <row r="32" spans="1:17" ht="25.5" x14ac:dyDescent="0.2">
      <c r="A32" s="226">
        <f t="shared" si="6"/>
        <v>30</v>
      </c>
      <c r="B32" s="231" t="s">
        <v>407</v>
      </c>
      <c r="C32" s="227" t="s">
        <v>83</v>
      </c>
      <c r="D32" s="228">
        <f t="shared" si="12"/>
        <v>0</v>
      </c>
      <c r="E32" s="228">
        <f t="shared" si="11"/>
        <v>0</v>
      </c>
      <c r="F32" s="228">
        <f>'3. Здания '!D22</f>
        <v>0</v>
      </c>
      <c r="G32" s="228">
        <f>'3. Здания '!E22</f>
        <v>0</v>
      </c>
      <c r="H32" s="228">
        <f>'3. Здания '!F22</f>
        <v>0</v>
      </c>
      <c r="I32" s="228">
        <f>'3. Здания '!G22</f>
        <v>0</v>
      </c>
      <c r="J32" s="228">
        <f>'3. Здания '!H22</f>
        <v>0</v>
      </c>
      <c r="K32" s="228">
        <f>'3. Здания '!I22</f>
        <v>0</v>
      </c>
      <c r="L32" s="228">
        <f>'3. Здания '!J22</f>
        <v>0</v>
      </c>
      <c r="M32" s="228">
        <f t="shared" si="2"/>
        <v>0</v>
      </c>
      <c r="N32" s="228">
        <f t="shared" si="3"/>
        <v>0</v>
      </c>
      <c r="O32" s="228">
        <f t="shared" si="4"/>
        <v>0</v>
      </c>
      <c r="P32" s="228">
        <f t="shared" si="5"/>
        <v>0</v>
      </c>
      <c r="Q32" s="228">
        <f>'3. Здания '!K22</f>
        <v>0</v>
      </c>
    </row>
    <row r="33" spans="1:17" ht="25.5" x14ac:dyDescent="0.2">
      <c r="A33" s="226">
        <f t="shared" si="6"/>
        <v>31</v>
      </c>
      <c r="B33" s="231" t="s">
        <v>408</v>
      </c>
      <c r="C33" s="227" t="s">
        <v>377</v>
      </c>
      <c r="D33" s="229">
        <f t="shared" si="12"/>
        <v>8327</v>
      </c>
      <c r="E33" s="229">
        <f t="shared" si="11"/>
        <v>8327</v>
      </c>
      <c r="F33" s="229">
        <f>'3. Здания '!D12</f>
        <v>8327</v>
      </c>
      <c r="G33" s="229">
        <f>'3. Здания '!E12</f>
        <v>8078</v>
      </c>
      <c r="H33" s="229">
        <f>'3. Здания '!F12</f>
        <v>7828</v>
      </c>
      <c r="I33" s="229">
        <f>'3. Здания '!G12</f>
        <v>7578</v>
      </c>
      <c r="J33" s="229">
        <f>'3. Здания '!H12</f>
        <v>7328</v>
      </c>
      <c r="K33" s="229">
        <f>'3. Здания '!I12</f>
        <v>7078</v>
      </c>
      <c r="L33" s="229">
        <f>'3. Здания '!J12</f>
        <v>7000</v>
      </c>
      <c r="M33" s="229">
        <f t="shared" si="2"/>
        <v>6950</v>
      </c>
      <c r="N33" s="229">
        <f t="shared" si="3"/>
        <v>6900</v>
      </c>
      <c r="O33" s="229">
        <f t="shared" si="4"/>
        <v>6850</v>
      </c>
      <c r="P33" s="229">
        <f t="shared" si="5"/>
        <v>6800</v>
      </c>
      <c r="Q33" s="229">
        <f>'3. Здания '!K12</f>
        <v>6750</v>
      </c>
    </row>
    <row r="34" spans="1:17" ht="38.25" x14ac:dyDescent="0.2">
      <c r="A34" s="226">
        <f t="shared" si="6"/>
        <v>32</v>
      </c>
      <c r="B34" s="231" t="s">
        <v>409</v>
      </c>
      <c r="C34" s="227" t="s">
        <v>377</v>
      </c>
      <c r="D34" s="229">
        <f t="shared" si="12"/>
        <v>8298.6</v>
      </c>
      <c r="E34" s="229">
        <f t="shared" si="11"/>
        <v>8298.6</v>
      </c>
      <c r="F34" s="229">
        <f>'3. Здания '!D53</f>
        <v>8298.6</v>
      </c>
      <c r="G34" s="229">
        <f>'3. Здания '!E53</f>
        <v>8049.6</v>
      </c>
      <c r="H34" s="229">
        <f>'3. Здания '!F53</f>
        <v>7828</v>
      </c>
      <c r="I34" s="229">
        <f>'3. Здания '!G53</f>
        <v>7578</v>
      </c>
      <c r="J34" s="229">
        <f>'3. Здания '!H53</f>
        <v>7328</v>
      </c>
      <c r="K34" s="229">
        <f>'3. Здания '!I53</f>
        <v>7078</v>
      </c>
      <c r="L34" s="229">
        <f>'3. Здания '!J53</f>
        <v>7000</v>
      </c>
      <c r="M34" s="229">
        <f t="shared" si="2"/>
        <v>6950</v>
      </c>
      <c r="N34" s="229">
        <f t="shared" si="3"/>
        <v>6900</v>
      </c>
      <c r="O34" s="229">
        <f t="shared" si="4"/>
        <v>6850</v>
      </c>
      <c r="P34" s="229">
        <f t="shared" si="5"/>
        <v>6800</v>
      </c>
      <c r="Q34" s="229">
        <f>'3. Здания '!K53</f>
        <v>6750</v>
      </c>
    </row>
    <row r="35" spans="1:17" x14ac:dyDescent="0.2">
      <c r="A35" s="226">
        <f t="shared" si="6"/>
        <v>33</v>
      </c>
      <c r="B35" s="231" t="s">
        <v>410</v>
      </c>
      <c r="C35" s="227" t="s">
        <v>251</v>
      </c>
      <c r="D35" s="304">
        <f>F35*D3/F3</f>
        <v>1392932.3253358426</v>
      </c>
      <c r="E35" s="304">
        <f t="shared" si="11"/>
        <v>1478744.1626679213</v>
      </c>
      <c r="F35" s="304">
        <f>'4. Расход бюджетных средств'!D5</f>
        <v>1564556</v>
      </c>
      <c r="G35" s="304">
        <f>'4. Расход бюджетных средств'!E5</f>
        <v>1550995</v>
      </c>
      <c r="H35" s="229">
        <f>'4. Расход бюджетных средств'!F5</f>
        <v>1356727</v>
      </c>
      <c r="I35" s="229">
        <f>'4. Расход бюджетных средств'!G5</f>
        <v>1421351</v>
      </c>
      <c r="J35" s="229">
        <f>'4. Расход бюджетных средств'!H5</f>
        <v>1421351</v>
      </c>
      <c r="K35" s="229">
        <f>'4. Расход бюджетных средств'!I5</f>
        <v>1421351</v>
      </c>
      <c r="L35" s="229">
        <f>'4. Расход бюджетных средств'!J5</f>
        <v>1421351</v>
      </c>
      <c r="M35" s="229">
        <f t="shared" si="2"/>
        <v>1421351</v>
      </c>
      <c r="N35" s="229">
        <f t="shared" si="3"/>
        <v>1421351</v>
      </c>
      <c r="O35" s="229">
        <f t="shared" si="4"/>
        <v>1421351</v>
      </c>
      <c r="P35" s="229">
        <f t="shared" si="5"/>
        <v>1421351</v>
      </c>
      <c r="Q35" s="229">
        <f>'4. Расход бюджетных средств'!K5</f>
        <v>1421351</v>
      </c>
    </row>
    <row r="36" spans="1:17" ht="25.5" x14ac:dyDescent="0.2">
      <c r="A36" s="226">
        <f t="shared" si="6"/>
        <v>34</v>
      </c>
      <c r="B36" s="231" t="s">
        <v>411</v>
      </c>
      <c r="C36" s="227" t="s">
        <v>251</v>
      </c>
      <c r="D36" s="304">
        <f t="shared" si="12"/>
        <v>85666</v>
      </c>
      <c r="E36" s="304">
        <f t="shared" si="11"/>
        <v>85666</v>
      </c>
      <c r="F36" s="304">
        <f>'4. Расход бюджетных средств'!D6</f>
        <v>85666</v>
      </c>
      <c r="G36" s="304">
        <f>'4. Расход бюджетных средств'!E6</f>
        <v>86880</v>
      </c>
      <c r="H36" s="304">
        <f>'4. Расход бюджетных средств'!F6</f>
        <v>91000</v>
      </c>
      <c r="I36" s="304">
        <f>'4. Расход бюджетных средств'!G6</f>
        <v>88100</v>
      </c>
      <c r="J36" s="304">
        <f>'4. Расход бюджетных средств'!H6</f>
        <v>85200</v>
      </c>
      <c r="K36" s="304">
        <f>'4. Расход бюджетных средств'!I6</f>
        <v>82300</v>
      </c>
      <c r="L36" s="304">
        <f>'4. Расход бюджетных средств'!J6</f>
        <v>81800</v>
      </c>
      <c r="M36" s="304">
        <f t="shared" si="2"/>
        <v>81520</v>
      </c>
      <c r="N36" s="304">
        <f t="shared" si="3"/>
        <v>81240</v>
      </c>
      <c r="O36" s="304">
        <f t="shared" si="4"/>
        <v>80960</v>
      </c>
      <c r="P36" s="304">
        <f t="shared" si="5"/>
        <v>80680</v>
      </c>
      <c r="Q36" s="304">
        <f>'4. Расход бюджетных средств'!K6</f>
        <v>80400</v>
      </c>
    </row>
    <row r="37" spans="1:17" ht="25.5" x14ac:dyDescent="0.2">
      <c r="A37" s="226">
        <f t="shared" si="6"/>
        <v>35</v>
      </c>
      <c r="B37" s="231" t="s">
        <v>412</v>
      </c>
      <c r="C37" s="227" t="s">
        <v>251</v>
      </c>
      <c r="D37" s="228">
        <f t="shared" si="12"/>
        <v>0</v>
      </c>
      <c r="E37" s="228">
        <f t="shared" si="11"/>
        <v>0</v>
      </c>
      <c r="F37" s="228">
        <f>'4. Расход бюджетных средств'!D7</f>
        <v>0</v>
      </c>
      <c r="G37" s="228">
        <f>'4. Расход бюджетных средств'!E7</f>
        <v>0</v>
      </c>
      <c r="H37" s="228">
        <f>'4. Расход бюджетных средств'!F7</f>
        <v>0</v>
      </c>
      <c r="I37" s="228">
        <f>'4. Расход бюджетных средств'!G7</f>
        <v>0</v>
      </c>
      <c r="J37" s="228">
        <f>'4. Расход бюджетных средств'!H7</f>
        <v>0</v>
      </c>
      <c r="K37" s="228">
        <f>'4. Расход бюджетных средств'!I7</f>
        <v>0</v>
      </c>
      <c r="L37" s="228">
        <f>'4. Расход бюджетных средств'!J7</f>
        <v>0</v>
      </c>
      <c r="M37" s="228">
        <f t="shared" si="2"/>
        <v>0</v>
      </c>
      <c r="N37" s="228">
        <f t="shared" si="3"/>
        <v>0</v>
      </c>
      <c r="O37" s="228">
        <f t="shared" si="4"/>
        <v>0</v>
      </c>
      <c r="P37" s="228">
        <f t="shared" si="5"/>
        <v>0</v>
      </c>
      <c r="Q37" s="228">
        <f>'4. Расход бюджетных средств'!K7</f>
        <v>0</v>
      </c>
    </row>
    <row r="38" spans="1:17" x14ac:dyDescent="0.2">
      <c r="A38" s="226">
        <f t="shared" si="6"/>
        <v>36</v>
      </c>
      <c r="B38" s="231" t="s">
        <v>413</v>
      </c>
      <c r="C38" s="227" t="s">
        <v>85</v>
      </c>
      <c r="D38" s="226">
        <f t="shared" si="12"/>
        <v>318</v>
      </c>
      <c r="E38" s="226">
        <f t="shared" si="11"/>
        <v>318</v>
      </c>
      <c r="F38" s="235">
        <f>'3. Здания '!D5</f>
        <v>318</v>
      </c>
      <c r="G38" s="235">
        <f>'3. Здания '!E5</f>
        <v>318</v>
      </c>
      <c r="H38" s="235">
        <f>'3. Здания '!F5</f>
        <v>318</v>
      </c>
      <c r="I38" s="235">
        <f>'3. Здания '!G5</f>
        <v>318</v>
      </c>
      <c r="J38" s="235">
        <f>'3. Здания '!H5</f>
        <v>318</v>
      </c>
      <c r="K38" s="235">
        <f>'3. Здания '!I5</f>
        <v>318</v>
      </c>
      <c r="L38" s="235">
        <f>'3. Здания '!J5</f>
        <v>318</v>
      </c>
      <c r="M38" s="235">
        <f t="shared" si="2"/>
        <v>318</v>
      </c>
      <c r="N38" s="235">
        <f t="shared" si="3"/>
        <v>318</v>
      </c>
      <c r="O38" s="235">
        <f t="shared" si="4"/>
        <v>318</v>
      </c>
      <c r="P38" s="235">
        <f t="shared" si="5"/>
        <v>318</v>
      </c>
      <c r="Q38" s="235">
        <f>'3. Здания '!K5</f>
        <v>318</v>
      </c>
    </row>
    <row r="39" spans="1:17" ht="25.5" x14ac:dyDescent="0.2">
      <c r="A39" s="226">
        <f t="shared" si="6"/>
        <v>37</v>
      </c>
      <c r="B39" s="231" t="s">
        <v>414</v>
      </c>
      <c r="C39" s="227" t="s">
        <v>85</v>
      </c>
      <c r="D39" s="226">
        <v>0</v>
      </c>
      <c r="E39" s="226">
        <f t="shared" si="11"/>
        <v>0</v>
      </c>
      <c r="F39" s="226">
        <v>0</v>
      </c>
      <c r="G39" s="226">
        <v>0</v>
      </c>
      <c r="H39" s="226">
        <v>96</v>
      </c>
      <c r="I39" s="235">
        <f>I38</f>
        <v>318</v>
      </c>
      <c r="J39" s="235">
        <f t="shared" ref="J39:Q39" si="13">J38</f>
        <v>318</v>
      </c>
      <c r="K39" s="235">
        <f t="shared" si="13"/>
        <v>318</v>
      </c>
      <c r="L39" s="235">
        <f t="shared" si="13"/>
        <v>318</v>
      </c>
      <c r="M39" s="235">
        <f t="shared" si="2"/>
        <v>318</v>
      </c>
      <c r="N39" s="235">
        <f t="shared" si="3"/>
        <v>318</v>
      </c>
      <c r="O39" s="235">
        <f t="shared" si="4"/>
        <v>318</v>
      </c>
      <c r="P39" s="235">
        <f t="shared" si="5"/>
        <v>318</v>
      </c>
      <c r="Q39" s="235">
        <f t="shared" si="13"/>
        <v>318</v>
      </c>
    </row>
    <row r="40" spans="1:17" ht="25.5" x14ac:dyDescent="0.2">
      <c r="A40" s="226">
        <f t="shared" si="6"/>
        <v>38</v>
      </c>
      <c r="B40" s="231" t="s">
        <v>415</v>
      </c>
      <c r="C40" s="227" t="s">
        <v>85</v>
      </c>
      <c r="D40" s="235">
        <v>0</v>
      </c>
      <c r="E40" s="235">
        <f t="shared" si="11"/>
        <v>0</v>
      </c>
      <c r="F40" s="235">
        <v>0</v>
      </c>
      <c r="G40" s="235">
        <f>'8. Мероприятия'!D42</f>
        <v>0</v>
      </c>
      <c r="H40" s="235">
        <f>'8. Мероприятия'!E42</f>
        <v>0</v>
      </c>
      <c r="I40" s="235">
        <f>'8. Мероприятия'!F42</f>
        <v>0</v>
      </c>
      <c r="J40" s="235">
        <f>'8. Мероприятия'!G42</f>
        <v>0</v>
      </c>
      <c r="K40" s="235">
        <f>'8. Мероприятия'!H42</f>
        <v>0</v>
      </c>
      <c r="L40" s="235">
        <f>'8. Мероприятия'!I42</f>
        <v>0</v>
      </c>
      <c r="M40" s="235">
        <f t="shared" si="2"/>
        <v>0</v>
      </c>
      <c r="N40" s="235">
        <f t="shared" si="3"/>
        <v>0</v>
      </c>
      <c r="O40" s="235">
        <f t="shared" si="4"/>
        <v>0</v>
      </c>
      <c r="P40" s="235">
        <f t="shared" si="5"/>
        <v>0</v>
      </c>
      <c r="Q40" s="235">
        <f>'8. Мероприятия'!J42</f>
        <v>0</v>
      </c>
    </row>
    <row r="41" spans="1:17" x14ac:dyDescent="0.2">
      <c r="A41" s="226">
        <f t="shared" si="6"/>
        <v>39</v>
      </c>
      <c r="B41" s="231" t="s">
        <v>416</v>
      </c>
      <c r="C41" s="227" t="s">
        <v>85</v>
      </c>
      <c r="D41" s="226">
        <v>15</v>
      </c>
      <c r="E41" s="226">
        <f>D41</f>
        <v>15</v>
      </c>
      <c r="F41" s="226">
        <f t="shared" ref="F41:Q41" si="14">E41</f>
        <v>15</v>
      </c>
      <c r="G41" s="226">
        <f t="shared" si="14"/>
        <v>15</v>
      </c>
      <c r="H41" s="226">
        <f t="shared" si="14"/>
        <v>15</v>
      </c>
      <c r="I41" s="235">
        <f t="shared" si="14"/>
        <v>15</v>
      </c>
      <c r="J41" s="235">
        <f t="shared" si="14"/>
        <v>15</v>
      </c>
      <c r="K41" s="235">
        <f t="shared" si="14"/>
        <v>15</v>
      </c>
      <c r="L41" s="235">
        <f t="shared" si="14"/>
        <v>15</v>
      </c>
      <c r="M41" s="235">
        <f t="shared" si="14"/>
        <v>15</v>
      </c>
      <c r="N41" s="235">
        <f t="shared" si="14"/>
        <v>15</v>
      </c>
      <c r="O41" s="235">
        <f t="shared" si="14"/>
        <v>15</v>
      </c>
      <c r="P41" s="235">
        <f t="shared" si="14"/>
        <v>15</v>
      </c>
      <c r="Q41" s="235">
        <f t="shared" si="14"/>
        <v>15</v>
      </c>
    </row>
    <row r="42" spans="1:17" ht="25.5" x14ac:dyDescent="0.2">
      <c r="A42" s="226">
        <f t="shared" si="6"/>
        <v>40</v>
      </c>
      <c r="B42" s="231" t="s">
        <v>417</v>
      </c>
      <c r="C42" s="227" t="s">
        <v>85</v>
      </c>
      <c r="D42" s="289">
        <v>0</v>
      </c>
      <c r="E42" s="289">
        <f t="shared" si="11"/>
        <v>0</v>
      </c>
      <c r="F42" s="289">
        <v>0</v>
      </c>
      <c r="G42" s="289">
        <v>0</v>
      </c>
      <c r="H42" s="289">
        <f>'8. Мероприятия'!E43</f>
        <v>0</v>
      </c>
      <c r="I42" s="289">
        <f>'8. Мероприятия'!F43</f>
        <v>0</v>
      </c>
      <c r="J42" s="289">
        <f>'8. Мероприятия'!G43</f>
        <v>0</v>
      </c>
      <c r="K42" s="289">
        <f>'8. Мероприятия'!H43</f>
        <v>0</v>
      </c>
      <c r="L42" s="289">
        <f>'8. Мероприятия'!I43</f>
        <v>0</v>
      </c>
      <c r="M42" s="289">
        <f t="shared" si="2"/>
        <v>0</v>
      </c>
      <c r="N42" s="289">
        <f t="shared" si="3"/>
        <v>0</v>
      </c>
      <c r="O42" s="289">
        <f t="shared" si="4"/>
        <v>0</v>
      </c>
      <c r="P42" s="289">
        <f t="shared" si="5"/>
        <v>0</v>
      </c>
      <c r="Q42" s="289">
        <f>'8. Мероприятия'!J43</f>
        <v>0</v>
      </c>
    </row>
    <row r="43" spans="1:17" ht="25.5" x14ac:dyDescent="0.2">
      <c r="A43" s="226">
        <f t="shared" si="6"/>
        <v>41</v>
      </c>
      <c r="B43" s="231" t="s">
        <v>418</v>
      </c>
      <c r="C43" s="227" t="s">
        <v>251</v>
      </c>
      <c r="D43" s="229">
        <f>F43</f>
        <v>845556</v>
      </c>
      <c r="E43" s="229">
        <f t="shared" si="11"/>
        <v>845556</v>
      </c>
      <c r="F43" s="229">
        <f>'4. Расход бюджетных средств'!D13</f>
        <v>845556</v>
      </c>
      <c r="G43" s="229">
        <f>'4. Расход бюджетных средств'!E13</f>
        <v>845556</v>
      </c>
      <c r="H43" s="229">
        <f>'4. Расход бюджетных средств'!F13</f>
        <v>845556</v>
      </c>
      <c r="I43" s="229">
        <f>'4. Расход бюджетных средств'!G13</f>
        <v>845556</v>
      </c>
      <c r="J43" s="229">
        <f>'4. Расход бюджетных средств'!H13</f>
        <v>845556</v>
      </c>
      <c r="K43" s="229">
        <f>'4. Расход бюджетных средств'!I13</f>
        <v>845556</v>
      </c>
      <c r="L43" s="229">
        <f>'4. Расход бюджетных средств'!J13</f>
        <v>845556</v>
      </c>
      <c r="M43" s="229">
        <f t="shared" si="2"/>
        <v>845556</v>
      </c>
      <c r="N43" s="229">
        <f t="shared" si="3"/>
        <v>845556</v>
      </c>
      <c r="O43" s="229">
        <f t="shared" si="4"/>
        <v>845556</v>
      </c>
      <c r="P43" s="229">
        <f t="shared" si="5"/>
        <v>845556</v>
      </c>
      <c r="Q43" s="229">
        <f>'4. Расход бюджетных средств'!K13</f>
        <v>845556</v>
      </c>
    </row>
    <row r="44" spans="1:17" ht="38.25" x14ac:dyDescent="0.2">
      <c r="A44" s="226">
        <f t="shared" si="6"/>
        <v>42</v>
      </c>
      <c r="B44" s="231" t="s">
        <v>419</v>
      </c>
      <c r="C44" s="227" t="s">
        <v>251</v>
      </c>
      <c r="D44" s="229">
        <f t="shared" ref="D44:D65" si="15">F44</f>
        <v>0</v>
      </c>
      <c r="E44" s="229">
        <f t="shared" si="11"/>
        <v>0</v>
      </c>
      <c r="F44" s="229">
        <f>'4. Расход бюджетных средств'!D14</f>
        <v>0</v>
      </c>
      <c r="G44" s="229">
        <f>'4. Расход бюджетных средств'!E14</f>
        <v>49875</v>
      </c>
      <c r="H44" s="229">
        <f>'4. Расход бюджетных средств'!F14</f>
        <v>43635</v>
      </c>
      <c r="I44" s="229">
        <f>'4. Расход бюджетных средств'!G14</f>
        <v>49195</v>
      </c>
      <c r="J44" s="229">
        <f>'4. Расход бюджетных средств'!H14</f>
        <v>12200</v>
      </c>
      <c r="K44" s="229">
        <f>'4. Расход бюджетных средств'!I14</f>
        <v>13400</v>
      </c>
      <c r="L44" s="229">
        <f>'4. Расход бюджетных средств'!J14</f>
        <v>14900</v>
      </c>
      <c r="M44" s="229">
        <f t="shared" si="2"/>
        <v>21920</v>
      </c>
      <c r="N44" s="229">
        <f t="shared" si="3"/>
        <v>28940</v>
      </c>
      <c r="O44" s="229">
        <f t="shared" si="4"/>
        <v>35960</v>
      </c>
      <c r="P44" s="229">
        <f t="shared" si="5"/>
        <v>42980</v>
      </c>
      <c r="Q44" s="229">
        <f>'4. Расход бюджетных средств'!K14</f>
        <v>50000</v>
      </c>
    </row>
    <row r="45" spans="1:17" ht="38.25" x14ac:dyDescent="0.2">
      <c r="A45" s="226">
        <f t="shared" si="6"/>
        <v>43</v>
      </c>
      <c r="B45" s="231" t="s">
        <v>420</v>
      </c>
      <c r="C45" s="227" t="s">
        <v>251</v>
      </c>
      <c r="D45" s="229">
        <f t="shared" si="15"/>
        <v>3148</v>
      </c>
      <c r="E45" s="229">
        <f t="shared" si="11"/>
        <v>3148</v>
      </c>
      <c r="F45" s="229">
        <f>'4. Расход бюджетных средств'!D8</f>
        <v>3148</v>
      </c>
      <c r="G45" s="229">
        <f>'4. Расход бюджетных средств'!E8</f>
        <v>3410</v>
      </c>
      <c r="H45" s="229">
        <f>'4. Расход бюджетных средств'!F8</f>
        <v>3683</v>
      </c>
      <c r="I45" s="229">
        <f>'4. Расход бюджетных средств'!G8</f>
        <v>3941</v>
      </c>
      <c r="J45" s="229">
        <f>'4. Расход бюджетных средств'!H8</f>
        <v>3941</v>
      </c>
      <c r="K45" s="229">
        <f>'4. Расход бюджетных средств'!I8</f>
        <v>3941</v>
      </c>
      <c r="L45" s="229">
        <f>'4. Расход бюджетных средств'!J8</f>
        <v>3941</v>
      </c>
      <c r="M45" s="229">
        <f t="shared" si="2"/>
        <v>3941</v>
      </c>
      <c r="N45" s="229">
        <f t="shared" si="3"/>
        <v>3941</v>
      </c>
      <c r="O45" s="229">
        <f t="shared" si="4"/>
        <v>3941</v>
      </c>
      <c r="P45" s="229">
        <f t="shared" si="5"/>
        <v>3941</v>
      </c>
      <c r="Q45" s="229">
        <f>'4. Расход бюджетных средств'!K8</f>
        <v>3941</v>
      </c>
    </row>
    <row r="46" spans="1:17" ht="38.25" x14ac:dyDescent="0.2">
      <c r="A46" s="226">
        <f t="shared" si="6"/>
        <v>44</v>
      </c>
      <c r="B46" s="231" t="s">
        <v>421</v>
      </c>
      <c r="C46" s="227" t="s">
        <v>401</v>
      </c>
      <c r="D46" s="228">
        <f t="shared" si="15"/>
        <v>600</v>
      </c>
      <c r="E46" s="228">
        <f t="shared" si="11"/>
        <v>600</v>
      </c>
      <c r="F46" s="228">
        <f>'4. Расход бюджетных средств'!D9*1000</f>
        <v>600</v>
      </c>
      <c r="G46" s="228">
        <f>'4. Расход бюджетных средств'!E9*1000</f>
        <v>700</v>
      </c>
      <c r="H46" s="228">
        <f>'4. Расход бюджетных средств'!F9*1000</f>
        <v>700</v>
      </c>
      <c r="I46" s="228">
        <f>'4. Расход бюджетных средств'!G9*1000</f>
        <v>700</v>
      </c>
      <c r="J46" s="228">
        <f>'4. Расход бюджетных средств'!H9*1000</f>
        <v>700</v>
      </c>
      <c r="K46" s="228">
        <f>'4. Расход бюджетных средств'!I9*1000</f>
        <v>700</v>
      </c>
      <c r="L46" s="228">
        <f>'4. Расход бюджетных средств'!J9*1000</f>
        <v>700</v>
      </c>
      <c r="M46" s="228">
        <f t="shared" si="2"/>
        <v>700</v>
      </c>
      <c r="N46" s="228">
        <f t="shared" si="3"/>
        <v>700</v>
      </c>
      <c r="O46" s="228">
        <f t="shared" si="4"/>
        <v>700</v>
      </c>
      <c r="P46" s="228">
        <f t="shared" si="5"/>
        <v>700</v>
      </c>
      <c r="Q46" s="228">
        <f>'4. Расход бюджетных средств'!K9*1000</f>
        <v>700</v>
      </c>
    </row>
    <row r="47" spans="1:17" ht="25.5" x14ac:dyDescent="0.2">
      <c r="A47" s="226">
        <f t="shared" si="6"/>
        <v>45</v>
      </c>
      <c r="B47" s="231" t="s">
        <v>422</v>
      </c>
      <c r="C47" s="227" t="s">
        <v>374</v>
      </c>
      <c r="D47" s="229">
        <f t="shared" si="15"/>
        <v>21086</v>
      </c>
      <c r="E47" s="229">
        <f t="shared" si="11"/>
        <v>21086</v>
      </c>
      <c r="F47" s="229">
        <f>'5. Жилфонд'!D7</f>
        <v>21086</v>
      </c>
      <c r="G47" s="229">
        <f>'5. Жилфонд'!E7</f>
        <v>21205</v>
      </c>
      <c r="H47" s="229">
        <f>'5. Жилфонд'!F7</f>
        <v>21322</v>
      </c>
      <c r="I47" s="229">
        <f>'5. Жилфонд'!G7</f>
        <v>21438</v>
      </c>
      <c r="J47" s="229">
        <f>'5. Жилфонд'!H7</f>
        <v>21553</v>
      </c>
      <c r="K47" s="229">
        <f>'5. Жилфонд'!I7</f>
        <v>21667</v>
      </c>
      <c r="L47" s="229">
        <f>'5. Жилфонд'!J7</f>
        <v>21780</v>
      </c>
      <c r="M47" s="229">
        <f t="shared" si="2"/>
        <v>21891.4</v>
      </c>
      <c r="N47" s="229">
        <f t="shared" si="3"/>
        <v>22002.799999999999</v>
      </c>
      <c r="O47" s="229">
        <f t="shared" si="4"/>
        <v>22114.2</v>
      </c>
      <c r="P47" s="229">
        <f t="shared" si="5"/>
        <v>22225.599999999999</v>
      </c>
      <c r="Q47" s="229">
        <f>'5. Жилфонд'!K7</f>
        <v>22337</v>
      </c>
    </row>
    <row r="48" spans="1:17" ht="38.25" x14ac:dyDescent="0.2">
      <c r="A48" s="226">
        <f t="shared" si="6"/>
        <v>46</v>
      </c>
      <c r="B48" s="231" t="s">
        <v>423</v>
      </c>
      <c r="C48" s="227" t="s">
        <v>374</v>
      </c>
      <c r="D48" s="229">
        <f t="shared" si="15"/>
        <v>12837</v>
      </c>
      <c r="E48" s="229">
        <f t="shared" si="11"/>
        <v>12837</v>
      </c>
      <c r="F48" s="229">
        <f>'5. Жилфонд'!D13</f>
        <v>12837</v>
      </c>
      <c r="G48" s="229">
        <f>'5. Жилфонд'!E13</f>
        <v>13159</v>
      </c>
      <c r="H48" s="229">
        <f>'5. Жилфонд'!F13</f>
        <v>18082</v>
      </c>
      <c r="I48" s="229">
        <f>'5. Жилфонд'!G13</f>
        <v>18585</v>
      </c>
      <c r="J48" s="229">
        <f>'5. Жилфонд'!H13</f>
        <v>19290</v>
      </c>
      <c r="K48" s="229">
        <f>'5. Жилфонд'!I13</f>
        <v>19587</v>
      </c>
      <c r="L48" s="229">
        <f>'5. Жилфонд'!J13</f>
        <v>19798</v>
      </c>
      <c r="M48" s="229">
        <f t="shared" si="2"/>
        <v>20060</v>
      </c>
      <c r="N48" s="229">
        <f t="shared" si="3"/>
        <v>20322</v>
      </c>
      <c r="O48" s="229">
        <f t="shared" si="4"/>
        <v>20584</v>
      </c>
      <c r="P48" s="229">
        <f t="shared" si="5"/>
        <v>20846</v>
      </c>
      <c r="Q48" s="229">
        <f>'5. Жилфонд'!K13</f>
        <v>21108</v>
      </c>
    </row>
    <row r="49" spans="1:18" ht="25.5" x14ac:dyDescent="0.2">
      <c r="A49" s="226">
        <f t="shared" si="6"/>
        <v>47</v>
      </c>
      <c r="B49" s="231" t="s">
        <v>424</v>
      </c>
      <c r="C49" s="227" t="s">
        <v>374</v>
      </c>
      <c r="D49" s="229">
        <f t="shared" si="15"/>
        <v>51544</v>
      </c>
      <c r="E49" s="229">
        <f t="shared" si="11"/>
        <v>51544</v>
      </c>
      <c r="F49" s="229">
        <f>'5. Жилфонд'!D29</f>
        <v>51544</v>
      </c>
      <c r="G49" s="229">
        <f>'5. Жилфонд'!E29</f>
        <v>51733</v>
      </c>
      <c r="H49" s="229">
        <f>'5. Жилфонд'!F29</f>
        <v>51921</v>
      </c>
      <c r="I49" s="229">
        <f>'5. Жилфонд'!G29</f>
        <v>52108</v>
      </c>
      <c r="J49" s="229">
        <f>'5. Жилфонд'!H29</f>
        <v>52294</v>
      </c>
      <c r="K49" s="229">
        <f>'5. Жилфонд'!I29</f>
        <v>52478</v>
      </c>
      <c r="L49" s="229">
        <f>'5. Жилфонд'!J29</f>
        <v>52660</v>
      </c>
      <c r="M49" s="229">
        <f t="shared" si="2"/>
        <v>52841.599999999999</v>
      </c>
      <c r="N49" s="229">
        <f t="shared" si="3"/>
        <v>53023.199999999997</v>
      </c>
      <c r="O49" s="229">
        <f t="shared" si="4"/>
        <v>53204.800000000003</v>
      </c>
      <c r="P49" s="229">
        <f t="shared" si="5"/>
        <v>53386.400000000001</v>
      </c>
      <c r="Q49" s="229">
        <f>'5. Жилфонд'!K29</f>
        <v>53568</v>
      </c>
    </row>
    <row r="50" spans="1:18" ht="51" x14ac:dyDescent="0.2">
      <c r="A50" s="226">
        <f t="shared" si="6"/>
        <v>48</v>
      </c>
      <c r="B50" s="231" t="s">
        <v>425</v>
      </c>
      <c r="C50" s="227" t="s">
        <v>374</v>
      </c>
      <c r="D50" s="228">
        <f t="shared" si="15"/>
        <v>45837.4</v>
      </c>
      <c r="E50" s="228">
        <f t="shared" si="11"/>
        <v>45837.4</v>
      </c>
      <c r="F50" s="229">
        <f>'5. Жилфонд'!D35</f>
        <v>45837.4</v>
      </c>
      <c r="G50" s="229">
        <f>'5. Жилфонд'!E35</f>
        <v>39272.5</v>
      </c>
      <c r="H50" s="229">
        <f>'5. Жилфонд'!F35</f>
        <v>29309.200000000001</v>
      </c>
      <c r="I50" s="229">
        <f>'5. Жилфонд'!G35</f>
        <v>0</v>
      </c>
      <c r="J50" s="229">
        <f>'5. Жилфонд'!H35</f>
        <v>0</v>
      </c>
      <c r="K50" s="229">
        <f>'5. Жилфонд'!I35</f>
        <v>0</v>
      </c>
      <c r="L50" s="229">
        <f>'5. Жилфонд'!J35</f>
        <v>0</v>
      </c>
      <c r="M50" s="228">
        <f t="shared" si="2"/>
        <v>0</v>
      </c>
      <c r="N50" s="228">
        <f t="shared" si="3"/>
        <v>0</v>
      </c>
      <c r="O50" s="228">
        <f t="shared" si="4"/>
        <v>0</v>
      </c>
      <c r="P50" s="228">
        <f t="shared" si="5"/>
        <v>0</v>
      </c>
      <c r="Q50" s="229">
        <f>'5. Жилфонд'!K35</f>
        <v>0</v>
      </c>
    </row>
    <row r="51" spans="1:18" ht="51" x14ac:dyDescent="0.2">
      <c r="A51" s="226">
        <f t="shared" si="6"/>
        <v>49</v>
      </c>
      <c r="B51" s="231" t="s">
        <v>426</v>
      </c>
      <c r="C51" s="227" t="s">
        <v>374</v>
      </c>
      <c r="D51" s="229">
        <f t="shared" si="15"/>
        <v>0</v>
      </c>
      <c r="E51" s="229">
        <f t="shared" si="11"/>
        <v>0</v>
      </c>
      <c r="F51" s="229">
        <f>'5. Жилфонд'!D39</f>
        <v>0</v>
      </c>
      <c r="G51" s="229">
        <f>'5. Жилфонд'!E39</f>
        <v>12461</v>
      </c>
      <c r="H51" s="229">
        <f>'5. Жилфонд'!F39</f>
        <v>22612</v>
      </c>
      <c r="I51" s="229">
        <f>'5. Жилфонд'!G39</f>
        <v>52108</v>
      </c>
      <c r="J51" s="229">
        <f>'5. Жилфонд'!H39</f>
        <v>52294</v>
      </c>
      <c r="K51" s="229">
        <f>'5. Жилфонд'!I39</f>
        <v>52478</v>
      </c>
      <c r="L51" s="229">
        <f>'5. Жилфонд'!J39</f>
        <v>52660</v>
      </c>
      <c r="M51" s="229">
        <f t="shared" si="2"/>
        <v>52841.599999999999</v>
      </c>
      <c r="N51" s="229">
        <f t="shared" si="3"/>
        <v>53023.199999999997</v>
      </c>
      <c r="O51" s="229">
        <f t="shared" si="4"/>
        <v>53204.800000000003</v>
      </c>
      <c r="P51" s="229">
        <f t="shared" si="5"/>
        <v>53386.400000000001</v>
      </c>
      <c r="Q51" s="229">
        <f>'5. Жилфонд'!K39</f>
        <v>53568</v>
      </c>
    </row>
    <row r="52" spans="1:18" ht="25.5" x14ac:dyDescent="0.2">
      <c r="A52" s="226">
        <f t="shared" si="6"/>
        <v>50</v>
      </c>
      <c r="B52" s="231" t="s">
        <v>614</v>
      </c>
      <c r="C52" s="227" t="s">
        <v>89</v>
      </c>
      <c r="D52" s="237">
        <f>F52</f>
        <v>419.5</v>
      </c>
      <c r="E52" s="237">
        <f>F52</f>
        <v>419.5</v>
      </c>
      <c r="F52" s="237">
        <f>'5. Жилфонд'!D60</f>
        <v>419.5</v>
      </c>
      <c r="G52" s="237">
        <f>'5. Жилфонд'!E60</f>
        <v>422.6</v>
      </c>
      <c r="H52" s="237">
        <f>'5. Жилфонд'!F60</f>
        <v>425.6</v>
      </c>
      <c r="I52" s="237">
        <f>'5. Жилфонд'!G60</f>
        <v>428.7</v>
      </c>
      <c r="J52" s="237">
        <f>'5. Жилфонд'!H60</f>
        <v>431.7</v>
      </c>
      <c r="K52" s="237">
        <f>'5. Жилфонд'!I60</f>
        <v>434.8</v>
      </c>
      <c r="L52" s="237">
        <f>'5. Жилфонд'!J60</f>
        <v>437.8</v>
      </c>
      <c r="M52" s="237">
        <f>L52+(Q52-L52)*0.2</f>
        <v>440.82</v>
      </c>
      <c r="N52" s="237">
        <f>L52+(Q52-L52)*0.4</f>
        <v>443.84</v>
      </c>
      <c r="O52" s="237">
        <f>L52+(Q52-L52)*0.6</f>
        <v>446.86</v>
      </c>
      <c r="P52" s="237">
        <f>L52+(Q52-L52)*0.8</f>
        <v>449.88</v>
      </c>
      <c r="Q52" s="237">
        <f>'5. Жилфонд'!K60</f>
        <v>452.9</v>
      </c>
      <c r="R52" s="400"/>
    </row>
    <row r="53" spans="1:18" ht="38.25" x14ac:dyDescent="0.2">
      <c r="A53" s="226">
        <f t="shared" si="6"/>
        <v>51</v>
      </c>
      <c r="B53" s="231" t="s">
        <v>610</v>
      </c>
      <c r="C53" s="227" t="s">
        <v>89</v>
      </c>
      <c r="D53" s="237">
        <f t="shared" si="15"/>
        <v>155.19999999999999</v>
      </c>
      <c r="E53" s="237">
        <f>F53</f>
        <v>155.19999999999999</v>
      </c>
      <c r="F53" s="237">
        <f>'5. Жилфонд'!D17+'5. Жилфонд'!D43</f>
        <v>155.19999999999999</v>
      </c>
      <c r="G53" s="237">
        <f>'5. Жилфонд'!E17+'5. Жилфонд'!E43</f>
        <v>250</v>
      </c>
      <c r="H53" s="237">
        <f>'5. Жилфонд'!F17+'5. Жилфонд'!F43</f>
        <v>330</v>
      </c>
      <c r="I53" s="237">
        <f>'5. Жилфонд'!G17+'5. Жилфонд'!G43</f>
        <v>428.68</v>
      </c>
      <c r="J53" s="237">
        <f>'5. Жилфонд'!H17+'5. Жилфонд'!H43</f>
        <v>431.73</v>
      </c>
      <c r="K53" s="237">
        <f>'5. Жилфонд'!I17+'5. Жилфонд'!I43</f>
        <v>434.77</v>
      </c>
      <c r="L53" s="237">
        <f>'5. Жилфонд'!J17+'5. Жилфонд'!J43</f>
        <v>437.8</v>
      </c>
      <c r="M53" s="237">
        <f t="shared" si="2"/>
        <v>440.81799999999998</v>
      </c>
      <c r="N53" s="237">
        <f t="shared" si="3"/>
        <v>443.83600000000001</v>
      </c>
      <c r="O53" s="237">
        <f t="shared" si="4"/>
        <v>446.85399999999998</v>
      </c>
      <c r="P53" s="237">
        <f t="shared" si="5"/>
        <v>449.87200000000001</v>
      </c>
      <c r="Q53" s="237">
        <f>'5. Жилфонд'!K17+'5. Жилфонд'!K43</f>
        <v>452.89</v>
      </c>
    </row>
    <row r="54" spans="1:18" ht="25.5" x14ac:dyDescent="0.2">
      <c r="A54" s="226">
        <f t="shared" si="6"/>
        <v>52</v>
      </c>
      <c r="B54" s="231" t="s">
        <v>427</v>
      </c>
      <c r="C54" s="227" t="s">
        <v>89</v>
      </c>
      <c r="D54" s="230">
        <f t="shared" si="15"/>
        <v>419.47</v>
      </c>
      <c r="E54" s="230">
        <f t="shared" si="11"/>
        <v>419.47</v>
      </c>
      <c r="F54" s="230">
        <f>'5. Жилфонд'!D30</f>
        <v>419.47</v>
      </c>
      <c r="G54" s="230">
        <f>'5. Жилфонд'!E30</f>
        <v>422.55</v>
      </c>
      <c r="H54" s="230">
        <f>'5. Жилфонд'!F30</f>
        <v>425.62</v>
      </c>
      <c r="I54" s="230">
        <f>'5. Жилфонд'!G30</f>
        <v>428.68</v>
      </c>
      <c r="J54" s="230">
        <f>'5. Жилфонд'!H30</f>
        <v>431.73</v>
      </c>
      <c r="K54" s="230">
        <f>'5. Жилфонд'!I30</f>
        <v>434.77</v>
      </c>
      <c r="L54" s="230">
        <f>'5. Жилфонд'!J30</f>
        <v>437.8</v>
      </c>
      <c r="M54" s="230">
        <f t="shared" si="2"/>
        <v>440.81799999999998</v>
      </c>
      <c r="N54" s="230">
        <f t="shared" si="3"/>
        <v>443.83600000000001</v>
      </c>
      <c r="O54" s="230">
        <f t="shared" si="4"/>
        <v>446.85399999999998</v>
      </c>
      <c r="P54" s="230">
        <f t="shared" si="5"/>
        <v>449.87200000000001</v>
      </c>
      <c r="Q54" s="230">
        <f>'5. Жилфонд'!K30</f>
        <v>452.89</v>
      </c>
    </row>
    <row r="55" spans="1:18" ht="51" x14ac:dyDescent="0.2">
      <c r="A55" s="226">
        <f t="shared" si="6"/>
        <v>53</v>
      </c>
      <c r="B55" s="231" t="s">
        <v>428</v>
      </c>
      <c r="C55" s="227" t="s">
        <v>89</v>
      </c>
      <c r="D55" s="239">
        <f t="shared" si="15"/>
        <v>155.19999999999999</v>
      </c>
      <c r="E55" s="239">
        <f t="shared" si="11"/>
        <v>155.19999999999999</v>
      </c>
      <c r="F55" s="239">
        <f>'5. Жилфонд'!D43</f>
        <v>155.19999999999999</v>
      </c>
      <c r="G55" s="239">
        <f>'5. Жилфонд'!E43</f>
        <v>250</v>
      </c>
      <c r="H55" s="239">
        <f>'5. Жилфонд'!F43</f>
        <v>330</v>
      </c>
      <c r="I55" s="239">
        <f>'5. Жилфонд'!G43</f>
        <v>428.68</v>
      </c>
      <c r="J55" s="239">
        <f>'5. Жилфонд'!H43</f>
        <v>431.73</v>
      </c>
      <c r="K55" s="239">
        <f>'5. Жилфонд'!I43</f>
        <v>434.77</v>
      </c>
      <c r="L55" s="239">
        <f>'5. Жилфонд'!J43</f>
        <v>437.8</v>
      </c>
      <c r="M55" s="239">
        <f t="shared" si="2"/>
        <v>440.81799999999998</v>
      </c>
      <c r="N55" s="239">
        <f t="shared" si="3"/>
        <v>443.83600000000001</v>
      </c>
      <c r="O55" s="239">
        <f t="shared" si="4"/>
        <v>446.85399999999998</v>
      </c>
      <c r="P55" s="239">
        <f t="shared" si="5"/>
        <v>449.87200000000001</v>
      </c>
      <c r="Q55" s="239">
        <f>'5. Жилфонд'!K43</f>
        <v>452.89</v>
      </c>
    </row>
    <row r="56" spans="1:18" ht="25.5" x14ac:dyDescent="0.2">
      <c r="A56" s="226">
        <f t="shared" si="6"/>
        <v>54</v>
      </c>
      <c r="B56" s="231" t="s">
        <v>429</v>
      </c>
      <c r="C56" s="227" t="s">
        <v>377</v>
      </c>
      <c r="D56" s="236">
        <f t="shared" si="15"/>
        <v>1107</v>
      </c>
      <c r="E56" s="236">
        <f t="shared" si="11"/>
        <v>1107</v>
      </c>
      <c r="F56" s="236">
        <f>'5. Жилфонд'!D9</f>
        <v>1107</v>
      </c>
      <c r="G56" s="236">
        <f>'5. Жилфонд'!E9</f>
        <v>1102</v>
      </c>
      <c r="H56" s="236">
        <f>'5. Жилфонд'!F9</f>
        <v>1096</v>
      </c>
      <c r="I56" s="236">
        <f>'5. Жилфонд'!G9</f>
        <v>1092</v>
      </c>
      <c r="J56" s="236">
        <f>'5. Жилфонд'!H9</f>
        <v>1088</v>
      </c>
      <c r="K56" s="236">
        <f>'5. Жилфонд'!I9</f>
        <v>1085</v>
      </c>
      <c r="L56" s="236">
        <f>'5. Жилфонд'!J9</f>
        <v>1083</v>
      </c>
      <c r="M56" s="236">
        <f t="shared" si="2"/>
        <v>1081.4000000000001</v>
      </c>
      <c r="N56" s="236">
        <f t="shared" si="3"/>
        <v>1079.8</v>
      </c>
      <c r="O56" s="236">
        <f t="shared" si="4"/>
        <v>1078.2</v>
      </c>
      <c r="P56" s="236">
        <f t="shared" si="5"/>
        <v>1076.5999999999999</v>
      </c>
      <c r="Q56" s="236">
        <f>'5. Жилфонд'!K9</f>
        <v>1075</v>
      </c>
    </row>
    <row r="57" spans="1:18" ht="38.25" x14ac:dyDescent="0.2">
      <c r="A57" s="226">
        <f t="shared" si="6"/>
        <v>55</v>
      </c>
      <c r="B57" s="231" t="s">
        <v>430</v>
      </c>
      <c r="C57" s="227" t="s">
        <v>377</v>
      </c>
      <c r="D57" s="236">
        <f t="shared" si="15"/>
        <v>0</v>
      </c>
      <c r="E57" s="236">
        <f t="shared" si="11"/>
        <v>0</v>
      </c>
      <c r="F57" s="236">
        <f>'5. Жилфонд'!D21</f>
        <v>0</v>
      </c>
      <c r="G57" s="236">
        <f>'5. Жилфонд'!E21</f>
        <v>0</v>
      </c>
      <c r="H57" s="236">
        <f>'5. Жилфонд'!F21</f>
        <v>1096</v>
      </c>
      <c r="I57" s="236">
        <f>'5. Жилфонд'!G21</f>
        <v>1092</v>
      </c>
      <c r="J57" s="236">
        <f>'5. Жилфонд'!H21</f>
        <v>1088</v>
      </c>
      <c r="K57" s="236">
        <f>'5. Жилфонд'!I21</f>
        <v>1085</v>
      </c>
      <c r="L57" s="236">
        <f>'5. Жилфонд'!J21</f>
        <v>1083</v>
      </c>
      <c r="M57" s="236">
        <f t="shared" si="2"/>
        <v>1081.4000000000001</v>
      </c>
      <c r="N57" s="236">
        <f t="shared" si="3"/>
        <v>1079.8</v>
      </c>
      <c r="O57" s="236">
        <f t="shared" si="4"/>
        <v>1078.2</v>
      </c>
      <c r="P57" s="236">
        <f t="shared" si="5"/>
        <v>1076.5999999999999</v>
      </c>
      <c r="Q57" s="236">
        <f>'5. Жилфонд'!K21</f>
        <v>1075</v>
      </c>
    </row>
    <row r="58" spans="1:18" ht="25.5" x14ac:dyDescent="0.2">
      <c r="A58" s="226">
        <f t="shared" si="6"/>
        <v>56</v>
      </c>
      <c r="B58" s="231" t="s">
        <v>431</v>
      </c>
      <c r="C58" s="227" t="s">
        <v>377</v>
      </c>
      <c r="D58" s="236">
        <f t="shared" si="15"/>
        <v>4033.7</v>
      </c>
      <c r="E58" s="236">
        <f t="shared" si="11"/>
        <v>4033.7</v>
      </c>
      <c r="F58" s="236">
        <f>'5. Жилфонд'!D31</f>
        <v>4033.7</v>
      </c>
      <c r="G58" s="236">
        <f>'5. Жилфонд'!E31</f>
        <v>4048.5</v>
      </c>
      <c r="H58" s="236">
        <f>'5. Жилфонд'!F31</f>
        <v>4063.2</v>
      </c>
      <c r="I58" s="236">
        <f>'5. Жилфонд'!G31</f>
        <v>4077.8</v>
      </c>
      <c r="J58" s="236">
        <f>'5. Жилфонд'!H31</f>
        <v>4092.4</v>
      </c>
      <c r="K58" s="236">
        <f>'5. Жилфонд'!I31</f>
        <v>4106.8</v>
      </c>
      <c r="L58" s="236">
        <f>'5. Жилфонд'!J31</f>
        <v>4121.1000000000004</v>
      </c>
      <c r="M58" s="236">
        <f t="shared" si="2"/>
        <v>4135.3</v>
      </c>
      <c r="N58" s="236">
        <f t="shared" si="3"/>
        <v>4149.5</v>
      </c>
      <c r="O58" s="236">
        <f t="shared" si="4"/>
        <v>4163.7000000000007</v>
      </c>
      <c r="P58" s="236">
        <f t="shared" si="5"/>
        <v>4177.9000000000005</v>
      </c>
      <c r="Q58" s="236">
        <f>'5. Жилфонд'!K31</f>
        <v>4192.1000000000004</v>
      </c>
    </row>
    <row r="59" spans="1:18" ht="51" x14ac:dyDescent="0.2">
      <c r="A59" s="226">
        <f t="shared" si="6"/>
        <v>57</v>
      </c>
      <c r="B59" s="231" t="s">
        <v>432</v>
      </c>
      <c r="C59" s="227" t="s">
        <v>377</v>
      </c>
      <c r="D59" s="237">
        <f t="shared" si="15"/>
        <v>2284.1</v>
      </c>
      <c r="E59" s="237">
        <f t="shared" si="11"/>
        <v>2284.1</v>
      </c>
      <c r="F59" s="237">
        <f>'5. Жилфонд'!D47</f>
        <v>2284.1</v>
      </c>
      <c r="G59" s="237">
        <f>'5. Жилфонд'!E47</f>
        <v>3187.1</v>
      </c>
      <c r="H59" s="237">
        <f>'5. Жилфонд'!F47</f>
        <v>2617.1</v>
      </c>
      <c r="I59" s="237">
        <f>'5. Жилфонд'!G47</f>
        <v>0</v>
      </c>
      <c r="J59" s="237">
        <f>'5. Жилфонд'!H47</f>
        <v>0</v>
      </c>
      <c r="K59" s="237">
        <f>'5. Жилфонд'!I47</f>
        <v>0</v>
      </c>
      <c r="L59" s="237">
        <f>'5. Жилфонд'!J47</f>
        <v>0</v>
      </c>
      <c r="M59" s="237">
        <f t="shared" si="2"/>
        <v>0</v>
      </c>
      <c r="N59" s="237">
        <f t="shared" si="3"/>
        <v>0</v>
      </c>
      <c r="O59" s="237">
        <f t="shared" si="4"/>
        <v>0</v>
      </c>
      <c r="P59" s="237">
        <f t="shared" si="5"/>
        <v>0</v>
      </c>
      <c r="Q59" s="237">
        <f>'5. Жилфонд'!K47</f>
        <v>0</v>
      </c>
    </row>
    <row r="60" spans="1:18" ht="51" x14ac:dyDescent="0.2">
      <c r="A60" s="226">
        <f t="shared" si="6"/>
        <v>58</v>
      </c>
      <c r="B60" s="231" t="s">
        <v>433</v>
      </c>
      <c r="C60" s="227" t="s">
        <v>377</v>
      </c>
      <c r="D60" s="237">
        <f t="shared" si="15"/>
        <v>0</v>
      </c>
      <c r="E60" s="237">
        <f t="shared" si="11"/>
        <v>0</v>
      </c>
      <c r="F60" s="237">
        <f>'5. Жилфонд'!D51</f>
        <v>0</v>
      </c>
      <c r="G60" s="237">
        <f>'5. Жилфонд'!E51</f>
        <v>1763.2</v>
      </c>
      <c r="H60" s="237">
        <f>'5. Жилфонд'!F51</f>
        <v>1081</v>
      </c>
      <c r="I60" s="237">
        <f>'5. Жилфонд'!G51</f>
        <v>4077.8</v>
      </c>
      <c r="J60" s="237">
        <f>'5. Жилфонд'!H51</f>
        <v>4092.4</v>
      </c>
      <c r="K60" s="237">
        <f>'5. Жилфонд'!I51</f>
        <v>4106.8</v>
      </c>
      <c r="L60" s="237">
        <f>'5. Жилфонд'!J51</f>
        <v>4121.1000000000004</v>
      </c>
      <c r="M60" s="237">
        <f t="shared" si="2"/>
        <v>4135.3</v>
      </c>
      <c r="N60" s="237">
        <f t="shared" si="3"/>
        <v>4149.5</v>
      </c>
      <c r="O60" s="237">
        <f t="shared" si="4"/>
        <v>4163.7000000000007</v>
      </c>
      <c r="P60" s="237">
        <f t="shared" si="5"/>
        <v>4177.9000000000005</v>
      </c>
      <c r="Q60" s="237">
        <f>'5. Жилфонд'!K51</f>
        <v>4192.1000000000004</v>
      </c>
    </row>
    <row r="61" spans="1:18" ht="25.5" x14ac:dyDescent="0.2">
      <c r="A61" s="226">
        <f t="shared" si="6"/>
        <v>59</v>
      </c>
      <c r="B61" s="231" t="s">
        <v>434</v>
      </c>
      <c r="C61" s="227" t="s">
        <v>435</v>
      </c>
      <c r="D61" s="229">
        <f t="shared" si="15"/>
        <v>62322</v>
      </c>
      <c r="E61" s="229">
        <f t="shared" si="11"/>
        <v>62322</v>
      </c>
      <c r="F61" s="229">
        <f>'5. Жилфонд'!D10</f>
        <v>62322</v>
      </c>
      <c r="G61" s="229">
        <f>'5. Жилфонд'!E10</f>
        <v>62849</v>
      </c>
      <c r="H61" s="229">
        <f>'5. Жилфонд'!F10</f>
        <v>63371</v>
      </c>
      <c r="I61" s="229">
        <f>'5. Жилфонд'!G10</f>
        <v>63889</v>
      </c>
      <c r="J61" s="229">
        <f>'5. Жилфонд'!H10</f>
        <v>64403</v>
      </c>
      <c r="K61" s="229">
        <f>'5. Жилфонд'!I10</f>
        <v>64912</v>
      </c>
      <c r="L61" s="229">
        <f>'5. Жилфонд'!J10</f>
        <v>65418</v>
      </c>
      <c r="M61" s="229">
        <f t="shared" si="2"/>
        <v>65920</v>
      </c>
      <c r="N61" s="229">
        <f t="shared" si="3"/>
        <v>66422</v>
      </c>
      <c r="O61" s="229">
        <f t="shared" si="4"/>
        <v>66924</v>
      </c>
      <c r="P61" s="229">
        <f t="shared" si="5"/>
        <v>67426</v>
      </c>
      <c r="Q61" s="229">
        <f>'5. Жилфонд'!K10</f>
        <v>67928</v>
      </c>
    </row>
    <row r="62" spans="1:18" ht="51" x14ac:dyDescent="0.2">
      <c r="A62" s="226">
        <f t="shared" si="6"/>
        <v>60</v>
      </c>
      <c r="B62" s="231" t="s">
        <v>436</v>
      </c>
      <c r="C62" s="227" t="s">
        <v>435</v>
      </c>
      <c r="D62" s="228">
        <f t="shared" si="15"/>
        <v>62322</v>
      </c>
      <c r="E62" s="228">
        <f t="shared" si="11"/>
        <v>62322</v>
      </c>
      <c r="F62" s="228">
        <f>'5. Жилфонд'!D25</f>
        <v>62322</v>
      </c>
      <c r="G62" s="228">
        <f>'5. Жилфонд'!E25</f>
        <v>62849</v>
      </c>
      <c r="H62" s="228">
        <f>'5. Жилфонд'!F25</f>
        <v>63371</v>
      </c>
      <c r="I62" s="228">
        <f>'5. Жилфонд'!G25</f>
        <v>63889</v>
      </c>
      <c r="J62" s="228">
        <f>'5. Жилфонд'!H25</f>
        <v>64403</v>
      </c>
      <c r="K62" s="228">
        <f>'5. Жилфонд'!I25</f>
        <v>64912</v>
      </c>
      <c r="L62" s="228">
        <f>'5. Жилфонд'!J25</f>
        <v>65418</v>
      </c>
      <c r="M62" s="228">
        <f t="shared" si="2"/>
        <v>65920</v>
      </c>
      <c r="N62" s="228">
        <f t="shared" si="3"/>
        <v>66422</v>
      </c>
      <c r="O62" s="228">
        <f t="shared" si="4"/>
        <v>66924</v>
      </c>
      <c r="P62" s="228">
        <f t="shared" si="5"/>
        <v>67426</v>
      </c>
      <c r="Q62" s="228">
        <f>'5. Жилфонд'!K25</f>
        <v>67928</v>
      </c>
    </row>
    <row r="63" spans="1:18" ht="25.5" x14ac:dyDescent="0.2">
      <c r="A63" s="226">
        <f t="shared" si="6"/>
        <v>61</v>
      </c>
      <c r="B63" s="231" t="s">
        <v>437</v>
      </c>
      <c r="C63" s="227" t="s">
        <v>435</v>
      </c>
      <c r="D63" s="229">
        <f t="shared" si="15"/>
        <v>20288</v>
      </c>
      <c r="E63" s="229">
        <f t="shared" si="11"/>
        <v>20288</v>
      </c>
      <c r="F63" s="229">
        <f>'5. Жилфонд'!D32</f>
        <v>20288</v>
      </c>
      <c r="G63" s="229">
        <f>'5. Жилфонд'!E32</f>
        <v>20400</v>
      </c>
      <c r="H63" s="229">
        <f>'5. Жилфонд'!F32</f>
        <v>20511</v>
      </c>
      <c r="I63" s="229">
        <f>'5. Жилфонд'!G32</f>
        <v>20622</v>
      </c>
      <c r="J63" s="229">
        <f>'5. Жилфонд'!H32</f>
        <v>20732</v>
      </c>
      <c r="K63" s="229">
        <f>'5. Жилфонд'!I32</f>
        <v>20841</v>
      </c>
      <c r="L63" s="229">
        <f>'5. Жилфонд'!J32</f>
        <v>20950</v>
      </c>
      <c r="M63" s="229">
        <f t="shared" si="2"/>
        <v>21058.400000000001</v>
      </c>
      <c r="N63" s="229">
        <f t="shared" si="3"/>
        <v>21166.799999999999</v>
      </c>
      <c r="O63" s="229">
        <f t="shared" si="4"/>
        <v>21275.200000000001</v>
      </c>
      <c r="P63" s="229">
        <f t="shared" si="5"/>
        <v>21383.599999999999</v>
      </c>
      <c r="Q63" s="229">
        <f>'5. Жилфонд'!K32</f>
        <v>21492</v>
      </c>
    </row>
    <row r="64" spans="1:18" ht="51" x14ac:dyDescent="0.2">
      <c r="A64" s="226">
        <f t="shared" si="6"/>
        <v>62</v>
      </c>
      <c r="B64" s="231" t="s">
        <v>438</v>
      </c>
      <c r="C64" s="227" t="s">
        <v>435</v>
      </c>
      <c r="D64" s="229">
        <f t="shared" si="15"/>
        <v>20288</v>
      </c>
      <c r="E64" s="229">
        <f t="shared" si="11"/>
        <v>20288</v>
      </c>
      <c r="F64" s="229">
        <f>'5. Жилфонд'!D55</f>
        <v>20288</v>
      </c>
      <c r="G64" s="229">
        <f>'5. Жилфонд'!E55</f>
        <v>20400</v>
      </c>
      <c r="H64" s="229">
        <f>'5. Жилфонд'!F55</f>
        <v>20511</v>
      </c>
      <c r="I64" s="229">
        <f>'5. Жилфонд'!G55</f>
        <v>20622</v>
      </c>
      <c r="J64" s="229">
        <f>'5. Жилфонд'!H55</f>
        <v>20732</v>
      </c>
      <c r="K64" s="229">
        <f>'5. Жилфонд'!I55</f>
        <v>20841</v>
      </c>
      <c r="L64" s="229">
        <f>'5. Жилфонд'!J55</f>
        <v>20950</v>
      </c>
      <c r="M64" s="229">
        <f t="shared" si="2"/>
        <v>21058.400000000001</v>
      </c>
      <c r="N64" s="229">
        <f t="shared" si="3"/>
        <v>21166.799999999999</v>
      </c>
      <c r="O64" s="229">
        <f t="shared" si="4"/>
        <v>21275.200000000001</v>
      </c>
      <c r="P64" s="229">
        <f t="shared" si="5"/>
        <v>21383.599999999999</v>
      </c>
      <c r="Q64" s="229">
        <f>'5. Жилфонд'!K55</f>
        <v>21492</v>
      </c>
    </row>
    <row r="65" spans="1:17" x14ac:dyDescent="0.2">
      <c r="A65" s="226">
        <f t="shared" si="6"/>
        <v>63</v>
      </c>
      <c r="B65" s="231" t="s">
        <v>439</v>
      </c>
      <c r="C65" s="227" t="s">
        <v>85</v>
      </c>
      <c r="D65" s="229">
        <f t="shared" si="15"/>
        <v>19322</v>
      </c>
      <c r="E65" s="229">
        <f t="shared" si="11"/>
        <v>19322</v>
      </c>
      <c r="F65" s="229">
        <f>'5. Жилфонд'!D57</f>
        <v>19322</v>
      </c>
      <c r="G65" s="229">
        <f>'5. Жилфонд'!E57</f>
        <v>19657</v>
      </c>
      <c r="H65" s="229">
        <f>'5. Жилфонд'!F57</f>
        <v>19990</v>
      </c>
      <c r="I65" s="229">
        <f>'5. Жилфонд'!G57</f>
        <v>20325</v>
      </c>
      <c r="J65" s="229">
        <f>'5. Жилфонд'!H57</f>
        <v>20659</v>
      </c>
      <c r="K65" s="229">
        <f>'5. Жилфонд'!I57</f>
        <v>20994</v>
      </c>
      <c r="L65" s="229">
        <f>'5. Жилфонд'!J57</f>
        <v>21327</v>
      </c>
      <c r="M65" s="229">
        <f t="shared" si="2"/>
        <v>21661.4</v>
      </c>
      <c r="N65" s="229">
        <f t="shared" si="3"/>
        <v>21995.8</v>
      </c>
      <c r="O65" s="229">
        <f t="shared" si="4"/>
        <v>22330.2</v>
      </c>
      <c r="P65" s="229">
        <f t="shared" si="5"/>
        <v>22664.6</v>
      </c>
      <c r="Q65" s="229">
        <f>'5. Жилфонд'!K57</f>
        <v>22999</v>
      </c>
    </row>
    <row r="66" spans="1:17" ht="25.5" x14ac:dyDescent="0.2">
      <c r="A66" s="226">
        <f t="shared" si="6"/>
        <v>64</v>
      </c>
      <c r="B66" s="231" t="s">
        <v>440</v>
      </c>
      <c r="C66" s="227" t="s">
        <v>85</v>
      </c>
      <c r="D66" s="267">
        <v>0</v>
      </c>
      <c r="E66" s="267">
        <f t="shared" si="11"/>
        <v>0</v>
      </c>
      <c r="F66" s="267">
        <f>'5. Жилфонд'!D63</f>
        <v>0</v>
      </c>
      <c r="G66" s="267">
        <f>'5. Жилфонд'!E63</f>
        <v>0</v>
      </c>
      <c r="H66" s="267">
        <f>'5. Жилфонд'!F63</f>
        <v>0</v>
      </c>
      <c r="I66" s="446">
        <f>'5. Жилфонд'!G63</f>
        <v>0</v>
      </c>
      <c r="J66" s="446">
        <f>'5. Жилфонд'!H63</f>
        <v>0</v>
      </c>
      <c r="K66" s="446">
        <f>'5. Жилфонд'!I63</f>
        <v>0</v>
      </c>
      <c r="L66" s="446">
        <f>'5. Жилфонд'!J63</f>
        <v>0</v>
      </c>
      <c r="M66" s="267">
        <f t="shared" si="2"/>
        <v>0</v>
      </c>
      <c r="N66" s="267">
        <f t="shared" si="3"/>
        <v>0</v>
      </c>
      <c r="O66" s="267">
        <f t="shared" si="4"/>
        <v>0</v>
      </c>
      <c r="P66" s="267">
        <f t="shared" si="5"/>
        <v>0</v>
      </c>
      <c r="Q66" s="446">
        <f>'5. Жилфонд'!K63</f>
        <v>0</v>
      </c>
    </row>
    <row r="67" spans="1:17" ht="51" x14ac:dyDescent="0.2">
      <c r="A67" s="226">
        <f t="shared" si="6"/>
        <v>65</v>
      </c>
      <c r="B67" s="232" t="s">
        <v>451</v>
      </c>
      <c r="C67" s="227" t="s">
        <v>83</v>
      </c>
      <c r="D67" s="228">
        <f t="shared" ref="D67:D73" si="16">F67</f>
        <v>424</v>
      </c>
      <c r="E67" s="228">
        <f t="shared" si="11"/>
        <v>424</v>
      </c>
      <c r="F67" s="228">
        <f>'5. Жилфонд'!D16+'5. Жилфонд'!D42</f>
        <v>424</v>
      </c>
      <c r="G67" s="228">
        <f>'5. Жилфонд'!E16+'5. Жилфонд'!E42</f>
        <v>720</v>
      </c>
      <c r="H67" s="233">
        <f>'5. Жилфонд'!F16+'5. Жилфонд'!F42</f>
        <v>1460</v>
      </c>
      <c r="I67" s="233">
        <f>'5. Жилфонд'!G16+'5. Жилфонд'!G42</f>
        <v>2408.1999999999998</v>
      </c>
      <c r="J67" s="233">
        <f>'5. Жилфонд'!H16+'5. Жилфонд'!H42</f>
        <v>2433.9</v>
      </c>
      <c r="K67" s="233">
        <f>'5. Жилфонд'!I16+'5. Жилфонд'!I42</f>
        <v>2459.6</v>
      </c>
      <c r="L67" s="233">
        <f>'5. Жилфонд'!J16+'5. Жилфонд'!J42</f>
        <v>2485.3000000000002</v>
      </c>
      <c r="M67" s="233">
        <f t="shared" si="2"/>
        <v>2511</v>
      </c>
      <c r="N67" s="233">
        <f t="shared" si="3"/>
        <v>2536.7000000000003</v>
      </c>
      <c r="O67" s="233">
        <f t="shared" si="4"/>
        <v>2562.4</v>
      </c>
      <c r="P67" s="233">
        <f t="shared" si="5"/>
        <v>2588.1000000000004</v>
      </c>
      <c r="Q67" s="236">
        <f>'5. Жилфонд'!K16+'5. Жилфонд'!K42</f>
        <v>2613.8000000000002</v>
      </c>
    </row>
    <row r="68" spans="1:17" ht="38.25" x14ac:dyDescent="0.2">
      <c r="A68" s="226">
        <f t="shared" si="6"/>
        <v>66</v>
      </c>
      <c r="B68" s="232" t="s">
        <v>452</v>
      </c>
      <c r="C68" s="227" t="s">
        <v>83</v>
      </c>
      <c r="D68" s="401">
        <f t="shared" si="16"/>
        <v>721.97474226804138</v>
      </c>
      <c r="E68" s="401">
        <f t="shared" si="11"/>
        <v>721.97474226804138</v>
      </c>
      <c r="F68" s="401">
        <f>('5. Жилфонд'!D30-'5. Жилфонд'!D43)*'5. Жилфонд'!D42/'5. Жилфонд'!D43</f>
        <v>721.97474226804138</v>
      </c>
      <c r="G68" s="401">
        <f>('5. Жилфонд'!E30-'5. Жилфонд'!E43)*'5. Жилфонд'!E42/'5. Жилфонд'!E43</f>
        <v>496.94400000000007</v>
      </c>
      <c r="H68" s="401">
        <f>('5. Жилфонд'!F30-'5. Жилфонд'!F43)*'5. Жилфонд'!F42/'5. Жилфонд'!F43</f>
        <v>423.04606060606062</v>
      </c>
      <c r="I68" s="401">
        <f>('5. Жилфонд'!G30-'5. Жилфонд'!G43)*'5. Жилфонд'!G42/'5. Жилфонд'!G43</f>
        <v>0</v>
      </c>
      <c r="J68" s="401">
        <f>('5. Жилфонд'!H30-'5. Жилфонд'!H43)*'5. Жилфонд'!H42/'5. Жилфонд'!H43</f>
        <v>0</v>
      </c>
      <c r="K68" s="401">
        <f>('5. Жилфонд'!I30-'5. Жилфонд'!I43)*'5. Жилфонд'!I42/'5. Жилфонд'!I43</f>
        <v>0</v>
      </c>
      <c r="L68" s="401">
        <f>('5. Жилфонд'!J30-'5. Жилфонд'!J43)*'5. Жилфонд'!J42/'5. Жилфонд'!J43</f>
        <v>0</v>
      </c>
      <c r="M68" s="401">
        <f t="shared" ref="M68:M82" si="17">L68+(Q68-L68)*0.2</f>
        <v>0</v>
      </c>
      <c r="N68" s="401">
        <f t="shared" ref="N68:N82" si="18">L68+(Q68-L68)*0.4</f>
        <v>0</v>
      </c>
      <c r="O68" s="401">
        <f t="shared" ref="O68:O82" si="19">L68+(Q68-L68)*0.6</f>
        <v>0</v>
      </c>
      <c r="P68" s="401">
        <f t="shared" ref="P68:P82" si="20">L68+(Q68-L68)*0.8</f>
        <v>0</v>
      </c>
      <c r="Q68" s="402">
        <f>('5. Жилфонд'!K30-'5. Жилфонд'!K43)*'5. Жилфонд'!K42/'5. Жилфонд'!K43</f>
        <v>0</v>
      </c>
    </row>
    <row r="69" spans="1:17" ht="51" x14ac:dyDescent="0.2">
      <c r="A69" s="226">
        <f t="shared" ref="A69:A82" si="21">A68+1</f>
        <v>67</v>
      </c>
      <c r="B69" s="232" t="s">
        <v>457</v>
      </c>
      <c r="C69" s="227" t="s">
        <v>83</v>
      </c>
      <c r="D69" s="237">
        <f t="shared" si="16"/>
        <v>191</v>
      </c>
      <c r="E69" s="237">
        <f t="shared" si="11"/>
        <v>191</v>
      </c>
      <c r="F69" s="237">
        <f>'5. Жилфонд'!D20+'5. Жилфонд'!D46+'5. Жилфонд'!D50</f>
        <v>191</v>
      </c>
      <c r="G69" s="237">
        <f>'5. Жилфонд'!E20+'5. Жилфонд'!E46+'5. Жилфонд'!E50</f>
        <v>1011</v>
      </c>
      <c r="H69" s="237">
        <f>'5. Жилфонд'!F20+'5. Жилфонд'!F46+'5. Жилфонд'!F50</f>
        <v>2576.9</v>
      </c>
      <c r="I69" s="237">
        <f>'5. Жилфонд'!G20+'5. Жилфонд'!G46+'5. Жилфонд'!G50</f>
        <v>3465.1</v>
      </c>
      <c r="J69" s="237">
        <f>'5. Жилфонд'!H20+'5. Жилфонд'!H46+'5. Жилфонд'!H50</f>
        <v>3507.8</v>
      </c>
      <c r="K69" s="237">
        <f>'5. Жилфонд'!I20+'5. Жилфонд'!I46+'5. Жилфонд'!I50</f>
        <v>3550.5</v>
      </c>
      <c r="L69" s="237">
        <f>'5. Жилфонд'!J20+'5. Жилфонд'!J46+'5. Жилфонд'!J50</f>
        <v>3593.2000000000003</v>
      </c>
      <c r="M69" s="237">
        <f t="shared" si="17"/>
        <v>3635.92</v>
      </c>
      <c r="N69" s="237">
        <f t="shared" si="18"/>
        <v>3678.6400000000003</v>
      </c>
      <c r="O69" s="237">
        <f t="shared" si="19"/>
        <v>3721.36</v>
      </c>
      <c r="P69" s="237">
        <f t="shared" si="20"/>
        <v>3764.0800000000004</v>
      </c>
      <c r="Q69" s="237">
        <f>'5. Жилфонд'!K20+'5. Жилфонд'!K46+'5. Жилфонд'!K50</f>
        <v>3806.8</v>
      </c>
    </row>
    <row r="70" spans="1:17" ht="33" customHeight="1" x14ac:dyDescent="0.2">
      <c r="A70" s="226">
        <f t="shared" si="21"/>
        <v>68</v>
      </c>
      <c r="B70" s="232" t="s">
        <v>453</v>
      </c>
      <c r="C70" s="227" t="s">
        <v>83</v>
      </c>
      <c r="D70" s="267">
        <f t="shared" si="16"/>
        <v>2140.1</v>
      </c>
      <c r="E70" s="267">
        <f t="shared" si="11"/>
        <v>2140.1</v>
      </c>
      <c r="F70" s="267">
        <f>'5. Жилфонд'!D28-'5. Жилфонд'!D46-'5. Жилфонд'!D50</f>
        <v>2140.1</v>
      </c>
      <c r="G70" s="267">
        <f>'5. Жилфонд'!E28-'5. Жилфонд'!E46-'5. Жилфонд'!E50</f>
        <v>1345.8000000000002</v>
      </c>
      <c r="H70" s="267">
        <f>'5. Жилфонд'!F28-'5. Жилфонд'!F46-'5. Жилфонд'!F50</f>
        <v>845.5</v>
      </c>
      <c r="I70" s="267">
        <f>'5. Жилфонд'!G28-'5. Жилфонд'!G46-'5. Жилфонд'!G50</f>
        <v>0</v>
      </c>
      <c r="J70" s="267">
        <f>'5. Жилфонд'!H28-'5. Жилфонд'!H46-'5. Жилфонд'!H50</f>
        <v>0</v>
      </c>
      <c r="K70" s="267">
        <f>'5. Жилфонд'!I28-'5. Жилфонд'!I46-'5. Жилфонд'!I50</f>
        <v>0</v>
      </c>
      <c r="L70" s="267">
        <f>'5. Жилфонд'!J28-'5. Жилфонд'!J46-'5. Жилфонд'!J50</f>
        <v>0</v>
      </c>
      <c r="M70" s="267">
        <f t="shared" si="17"/>
        <v>0</v>
      </c>
      <c r="N70" s="267">
        <f t="shared" si="18"/>
        <v>0</v>
      </c>
      <c r="O70" s="267">
        <f t="shared" si="19"/>
        <v>0</v>
      </c>
      <c r="P70" s="267">
        <f t="shared" si="20"/>
        <v>0</v>
      </c>
      <c r="Q70" s="267">
        <f>'5. Жилфонд'!K28-'5. Жилфонд'!K46-'5. Жилфонд'!K50</f>
        <v>0</v>
      </c>
    </row>
    <row r="71" spans="1:17" ht="51" x14ac:dyDescent="0.2">
      <c r="A71" s="226">
        <f t="shared" si="21"/>
        <v>69</v>
      </c>
      <c r="B71" s="232" t="s">
        <v>454</v>
      </c>
      <c r="C71" s="227" t="s">
        <v>83</v>
      </c>
      <c r="D71" s="237">
        <f t="shared" si="16"/>
        <v>2884</v>
      </c>
      <c r="E71" s="237">
        <f t="shared" si="11"/>
        <v>2884</v>
      </c>
      <c r="F71" s="237">
        <f>'5. Жилфонд'!D12+'5. Жилфонд'!D34</f>
        <v>2884</v>
      </c>
      <c r="G71" s="237">
        <f>'5. Жилфонд'!E12+'5. Жилфонд'!E34</f>
        <v>2700</v>
      </c>
      <c r="H71" s="237">
        <f>'5. Жилфонд'!F12+'5. Жилфонд'!F34</f>
        <v>2546.4</v>
      </c>
      <c r="I71" s="237">
        <f>'5. Жилфонд'!G12+'5. Жилфонд'!G34</f>
        <v>919.5</v>
      </c>
      <c r="J71" s="237">
        <f>'5. Жилфонд'!H12+'5. Жилфонд'!H34</f>
        <v>955.8</v>
      </c>
      <c r="K71" s="237">
        <f>'5. Жилфонд'!I12+'5. Жилфонд'!I34</f>
        <v>981.8</v>
      </c>
      <c r="L71" s="237">
        <f>'5. Жилфонд'!J12+'5. Жилфонд'!J34</f>
        <v>1008.2</v>
      </c>
      <c r="M71" s="237">
        <f t="shared" si="17"/>
        <v>1033.22</v>
      </c>
      <c r="N71" s="237">
        <f t="shared" si="18"/>
        <v>1058.24</v>
      </c>
      <c r="O71" s="237">
        <f t="shared" si="19"/>
        <v>1083.26</v>
      </c>
      <c r="P71" s="237">
        <f t="shared" si="20"/>
        <v>1108.28</v>
      </c>
      <c r="Q71" s="237">
        <f>'5. Жилфонд'!K12+'5. Жилфонд'!K34</f>
        <v>1133.3</v>
      </c>
    </row>
    <row r="72" spans="1:17" ht="38.25" x14ac:dyDescent="0.2">
      <c r="A72" s="226">
        <f t="shared" si="21"/>
        <v>70</v>
      </c>
      <c r="B72" s="232" t="s">
        <v>455</v>
      </c>
      <c r="C72" s="227" t="s">
        <v>83</v>
      </c>
      <c r="D72" s="236">
        <f t="shared" si="16"/>
        <v>453</v>
      </c>
      <c r="E72" s="236">
        <f t="shared" si="11"/>
        <v>453</v>
      </c>
      <c r="F72" s="236">
        <f>'5. Жилфонд'!D58-Лист2!F71-'5. Жилфонд'!D38</f>
        <v>453</v>
      </c>
      <c r="G72" s="236">
        <f>'5. Жилфонд'!E58-Лист2!G71-'5. Жилфонд'!E38</f>
        <v>255.69999999999982</v>
      </c>
      <c r="H72" s="236">
        <f>'5. Жилфонд'!F58-Лист2!H71-'5. Жилфонд'!F38</f>
        <v>156</v>
      </c>
      <c r="I72" s="236">
        <f>'5. Жилфонд'!G58-Лист2!I71-'5. Жилфонд'!G38</f>
        <v>137.40000000000009</v>
      </c>
      <c r="J72" s="236">
        <f>'5. Жилфонд'!H58-Лист2!J71-'5. Жилфонд'!H38</f>
        <v>118.09999999999991</v>
      </c>
      <c r="K72" s="236">
        <f>'5. Жилфонд'!I58-Лист2!K71-'5. Жилфонд'!I38</f>
        <v>109.09999999999991</v>
      </c>
      <c r="L72" s="236">
        <f>'5. Жилфонд'!J58-Лист2!L71-'5. Жилфонд'!J38</f>
        <v>99.699999999999818</v>
      </c>
      <c r="M72" s="236">
        <f t="shared" si="17"/>
        <v>91.679999999999751</v>
      </c>
      <c r="N72" s="236">
        <f t="shared" si="18"/>
        <v>83.65999999999967</v>
      </c>
      <c r="O72" s="236">
        <f t="shared" si="19"/>
        <v>75.639999999999603</v>
      </c>
      <c r="P72" s="236">
        <f t="shared" si="20"/>
        <v>67.619999999999521</v>
      </c>
      <c r="Q72" s="236">
        <f>'5. Жилфонд'!K58-Лист2!Q71-'5. Жилфонд'!K38</f>
        <v>59.599999999999454</v>
      </c>
    </row>
    <row r="73" spans="1:17" ht="63.75" x14ac:dyDescent="0.2">
      <c r="A73" s="226">
        <f t="shared" si="21"/>
        <v>71</v>
      </c>
      <c r="B73" s="232" t="s">
        <v>456</v>
      </c>
      <c r="C73" s="227" t="s">
        <v>83</v>
      </c>
      <c r="D73" s="229">
        <f t="shared" si="16"/>
        <v>3278.2</v>
      </c>
      <c r="E73" s="229">
        <f t="shared" si="11"/>
        <v>3278.2</v>
      </c>
      <c r="F73" s="229">
        <f>'5. Жилфонд'!D24+'5. Жилфонд'!D54</f>
        <v>3278.2</v>
      </c>
      <c r="G73" s="229">
        <f>'5. Жилфонд'!E24+'5. Жилфонд'!E54</f>
        <v>3320.9</v>
      </c>
      <c r="H73" s="229">
        <f>'5. Жилфонд'!F24+'5. Жилфонд'!F54</f>
        <v>3363.1</v>
      </c>
      <c r="I73" s="229">
        <f>'5. Жилфонд'!G24+'5. Жилфонд'!G54</f>
        <v>3405.5</v>
      </c>
      <c r="J73" s="229">
        <f>'5. Жилфонд'!H24+'5. Жилфонд'!H54</f>
        <v>3447.8</v>
      </c>
      <c r="K73" s="229">
        <f>'5. Жилфонд'!I24+'5. Жилфонд'!I54</f>
        <v>3492</v>
      </c>
      <c r="L73" s="229">
        <f>'5. Жилфонд'!J24+'5. Жилфонд'!J54</f>
        <v>3534.4</v>
      </c>
      <c r="M73" s="229">
        <f t="shared" si="17"/>
        <v>3577.76</v>
      </c>
      <c r="N73" s="229">
        <f t="shared" si="18"/>
        <v>3621.12</v>
      </c>
      <c r="O73" s="229">
        <f t="shared" si="19"/>
        <v>3664.48</v>
      </c>
      <c r="P73" s="229">
        <f t="shared" si="20"/>
        <v>3707.8399999999997</v>
      </c>
      <c r="Q73" s="229">
        <f>'5. Жилфонд'!K24+'5. Жилфонд'!K54</f>
        <v>3751.2</v>
      </c>
    </row>
    <row r="74" spans="1:17" ht="38.25" x14ac:dyDescent="0.2">
      <c r="A74" s="226">
        <f t="shared" si="21"/>
        <v>72</v>
      </c>
      <c r="B74" s="232" t="s">
        <v>458</v>
      </c>
      <c r="C74" s="227" t="s">
        <v>83</v>
      </c>
      <c r="D74" s="343">
        <v>0</v>
      </c>
      <c r="E74" s="343">
        <f t="shared" si="11"/>
        <v>0</v>
      </c>
      <c r="F74" s="343">
        <v>0</v>
      </c>
      <c r="G74" s="343">
        <v>0</v>
      </c>
      <c r="H74" s="343">
        <v>0</v>
      </c>
      <c r="I74" s="343">
        <v>0</v>
      </c>
      <c r="J74" s="343">
        <v>0</v>
      </c>
      <c r="K74" s="343">
        <v>0</v>
      </c>
      <c r="L74" s="343">
        <v>0</v>
      </c>
      <c r="M74" s="343">
        <f t="shared" si="17"/>
        <v>0</v>
      </c>
      <c r="N74" s="343">
        <f t="shared" si="18"/>
        <v>0</v>
      </c>
      <c r="O74" s="343">
        <f t="shared" si="19"/>
        <v>0</v>
      </c>
      <c r="P74" s="343">
        <f t="shared" si="20"/>
        <v>0</v>
      </c>
      <c r="Q74" s="343">
        <v>0</v>
      </c>
    </row>
    <row r="75" spans="1:17" ht="25.5" x14ac:dyDescent="0.2">
      <c r="A75" s="226">
        <f t="shared" si="21"/>
        <v>73</v>
      </c>
      <c r="B75" s="232" t="s">
        <v>441</v>
      </c>
      <c r="C75" s="227" t="s">
        <v>442</v>
      </c>
      <c r="D75" s="228" t="s">
        <v>460</v>
      </c>
      <c r="E75" s="228" t="s">
        <v>460</v>
      </c>
      <c r="F75" s="228" t="s">
        <v>460</v>
      </c>
      <c r="G75" s="228" t="s">
        <v>460</v>
      </c>
      <c r="H75" s="228" t="s">
        <v>460</v>
      </c>
      <c r="I75" s="228" t="s">
        <v>460</v>
      </c>
      <c r="J75" s="228" t="s">
        <v>460</v>
      </c>
      <c r="K75" s="228" t="s">
        <v>460</v>
      </c>
      <c r="L75" s="228" t="s">
        <v>460</v>
      </c>
      <c r="M75" s="228" t="s">
        <v>460</v>
      </c>
      <c r="N75" s="228" t="s">
        <v>460</v>
      </c>
      <c r="O75" s="228" t="s">
        <v>460</v>
      </c>
      <c r="P75" s="228" t="s">
        <v>460</v>
      </c>
      <c r="Q75" s="228" t="s">
        <v>460</v>
      </c>
    </row>
    <row r="76" spans="1:17" x14ac:dyDescent="0.2">
      <c r="A76" s="226">
        <f t="shared" si="21"/>
        <v>74</v>
      </c>
      <c r="B76" s="232" t="s">
        <v>443</v>
      </c>
      <c r="C76" s="227" t="s">
        <v>444</v>
      </c>
      <c r="D76" s="238">
        <f>F76</f>
        <v>0.14534560749146894</v>
      </c>
      <c r="E76" s="238">
        <f t="shared" si="11"/>
        <v>0.14534560749146894</v>
      </c>
      <c r="F76" s="238">
        <f>'6. Коммунальная инфраструктура'!D8/1000</f>
        <v>0.14534560749146894</v>
      </c>
      <c r="G76" s="238">
        <f>'6. Коммунальная инфраструктура'!E8/1000</f>
        <v>0.14677928976950869</v>
      </c>
      <c r="H76" s="238">
        <f>'6. Коммунальная инфраструктура'!F8/1000</f>
        <v>0.14729527529101469</v>
      </c>
      <c r="I76" s="238">
        <f>'6. Коммунальная инфраструктура'!G8/1000</f>
        <v>0.14740802142447237</v>
      </c>
      <c r="J76" s="238">
        <f>'6. Коммунальная инфраструктура'!H8/1000</f>
        <v>0.14741756339057829</v>
      </c>
      <c r="K76" s="238">
        <f>'6. Коммунальная инфраструктура'!I8/1000</f>
        <v>0.14779817459908215</v>
      </c>
      <c r="L76" s="238">
        <f>'6. Коммунальная инфраструктура'!J8/1000</f>
        <v>0.15312642018873474</v>
      </c>
      <c r="M76" s="238">
        <f t="shared" si="17"/>
        <v>0.15315131586237665</v>
      </c>
      <c r="N76" s="238">
        <f t="shared" si="18"/>
        <v>0.1531762115360186</v>
      </c>
      <c r="O76" s="238">
        <f t="shared" si="19"/>
        <v>0.15320110720966051</v>
      </c>
      <c r="P76" s="238">
        <f t="shared" si="20"/>
        <v>0.15322600288330246</v>
      </c>
      <c r="Q76" s="238">
        <f>'6. Коммунальная инфраструктура'!K8/1000</f>
        <v>0.15325089855694438</v>
      </c>
    </row>
    <row r="77" spans="1:17" ht="25.5" x14ac:dyDescent="0.2">
      <c r="A77" s="226">
        <f t="shared" si="21"/>
        <v>75</v>
      </c>
      <c r="B77" s="232" t="s">
        <v>445</v>
      </c>
      <c r="C77" s="227" t="s">
        <v>374</v>
      </c>
      <c r="D77" s="295">
        <f>'1. Общие показатели'!D5*0.122</f>
        <v>15853.168</v>
      </c>
      <c r="E77" s="295">
        <f>(D77+F77)/2</f>
        <v>15528.308000000001</v>
      </c>
      <c r="F77" s="295">
        <f>'1. Общие показатели'!D5*0.117</f>
        <v>15203.448</v>
      </c>
      <c r="G77" s="295">
        <f>'1. Общие показатели'!E5*0.113</f>
        <v>14934.532000000001</v>
      </c>
      <c r="H77" s="295">
        <f>'1. Общие показатели'!F5*0.11</f>
        <v>14458.73</v>
      </c>
      <c r="I77" s="295">
        <f>'1. Общие показатели'!G5*0.108</f>
        <v>14134.716</v>
      </c>
      <c r="J77" s="295">
        <f>'1. Общие показатели'!H5*0.106</f>
        <v>13821.869999999999</v>
      </c>
      <c r="K77" s="295">
        <f>'1. Общие показатели'!I5*0.104</f>
        <v>13490.776</v>
      </c>
      <c r="L77" s="295">
        <f>'1. Общие показатели'!J5*0.102</f>
        <v>13213.487999999999</v>
      </c>
      <c r="M77" s="295">
        <f t="shared" si="17"/>
        <v>13170.1504</v>
      </c>
      <c r="N77" s="295">
        <f t="shared" si="18"/>
        <v>13126.8128</v>
      </c>
      <c r="O77" s="295">
        <f t="shared" si="19"/>
        <v>13083.475200000001</v>
      </c>
      <c r="P77" s="295">
        <f t="shared" si="20"/>
        <v>13040.1376</v>
      </c>
      <c r="Q77" s="295">
        <f>'1. Общие показатели'!K5*0.1</f>
        <v>12996.800000000001</v>
      </c>
    </row>
    <row r="78" spans="1:17" x14ac:dyDescent="0.2">
      <c r="A78" s="226">
        <f t="shared" si="21"/>
        <v>76</v>
      </c>
      <c r="B78" s="232" t="s">
        <v>446</v>
      </c>
      <c r="C78" s="227" t="s">
        <v>459</v>
      </c>
      <c r="D78" s="230">
        <f>F78</f>
        <v>91.9</v>
      </c>
      <c r="E78" s="230">
        <f t="shared" si="11"/>
        <v>91.9</v>
      </c>
      <c r="F78" s="230">
        <f>'6. Коммунальная инфраструктура'!D9</f>
        <v>91.9</v>
      </c>
      <c r="G78" s="230">
        <f>'6. Коммунальная инфраструктура'!E9</f>
        <v>97.8</v>
      </c>
      <c r="H78" s="230">
        <f>'6. Коммунальная инфраструктура'!F9</f>
        <v>95</v>
      </c>
      <c r="I78" s="230">
        <f>'6. Коммунальная инфраструктура'!G9</f>
        <v>93.5</v>
      </c>
      <c r="J78" s="230">
        <f>'6. Коммунальная инфраструктура'!H9</f>
        <v>92</v>
      </c>
      <c r="K78" s="230">
        <f>'6. Коммунальная инфраструктура'!I9</f>
        <v>91</v>
      </c>
      <c r="L78" s="230">
        <f>'6. Коммунальная инфраструктура'!J9</f>
        <v>87</v>
      </c>
      <c r="M78" s="230">
        <f t="shared" si="17"/>
        <v>86.6</v>
      </c>
      <c r="N78" s="230">
        <f t="shared" si="18"/>
        <v>86.2</v>
      </c>
      <c r="O78" s="230">
        <f t="shared" si="19"/>
        <v>85.8</v>
      </c>
      <c r="P78" s="230">
        <f t="shared" si="20"/>
        <v>85.4</v>
      </c>
      <c r="Q78" s="230">
        <f>'6. Коммунальная инфраструктура'!K9</f>
        <v>85</v>
      </c>
    </row>
    <row r="79" spans="1:17" x14ac:dyDescent="0.2">
      <c r="A79" s="226">
        <f t="shared" si="21"/>
        <v>77</v>
      </c>
      <c r="B79" s="232" t="s">
        <v>447</v>
      </c>
      <c r="C79" s="227" t="s">
        <v>377</v>
      </c>
      <c r="D79" s="230">
        <f>F79</f>
        <v>2024</v>
      </c>
      <c r="E79" s="230">
        <f t="shared" si="11"/>
        <v>2024</v>
      </c>
      <c r="F79" s="230">
        <f>'6. Коммунальная инфраструктура'!D11</f>
        <v>2024</v>
      </c>
      <c r="G79" s="230">
        <f>'6. Коммунальная инфраструктура'!E11</f>
        <v>1800</v>
      </c>
      <c r="H79" s="230">
        <f>'6. Коммунальная инфраструктура'!F11</f>
        <v>1500</v>
      </c>
      <c r="I79" s="230">
        <f>'6. Коммунальная инфраструктура'!G11</f>
        <v>1200</v>
      </c>
      <c r="J79" s="230">
        <f>'6. Коммунальная инфраструктура'!H11</f>
        <v>1100</v>
      </c>
      <c r="K79" s="230">
        <f>'6. Коммунальная инфраструктура'!I11</f>
        <v>1000</v>
      </c>
      <c r="L79" s="230">
        <f>'6. Коммунальная инфраструктура'!J11</f>
        <v>900</v>
      </c>
      <c r="M79" s="230">
        <f t="shared" si="17"/>
        <v>870</v>
      </c>
      <c r="N79" s="230">
        <f t="shared" si="18"/>
        <v>840</v>
      </c>
      <c r="O79" s="230">
        <f t="shared" si="19"/>
        <v>810</v>
      </c>
      <c r="P79" s="230">
        <f t="shared" si="20"/>
        <v>780</v>
      </c>
      <c r="Q79" s="230">
        <f>'6. Коммунальная инфраструктура'!K11</f>
        <v>750</v>
      </c>
    </row>
    <row r="80" spans="1:17" ht="25.5" x14ac:dyDescent="0.2">
      <c r="A80" s="226">
        <f t="shared" si="21"/>
        <v>78</v>
      </c>
      <c r="B80" s="232" t="s">
        <v>448</v>
      </c>
      <c r="C80" s="227" t="s">
        <v>374</v>
      </c>
      <c r="D80" s="234">
        <f>F80</f>
        <v>10426</v>
      </c>
      <c r="E80" s="234">
        <f t="shared" si="11"/>
        <v>10426</v>
      </c>
      <c r="F80" s="234">
        <f>'6. Коммунальная инфраструктура'!D10</f>
        <v>10426</v>
      </c>
      <c r="G80" s="234">
        <f>'6. Коммунальная инфраструктура'!E10</f>
        <v>10400</v>
      </c>
      <c r="H80" s="234">
        <f>'6. Коммунальная инфраструктура'!F10</f>
        <v>10400</v>
      </c>
      <c r="I80" s="234">
        <f>'6. Коммунальная инфраструктура'!G10</f>
        <v>10400</v>
      </c>
      <c r="J80" s="234">
        <f>'6. Коммунальная инфраструктура'!H10</f>
        <v>10300</v>
      </c>
      <c r="K80" s="234">
        <f>'6. Коммунальная инфраструктура'!I10</f>
        <v>10200</v>
      </c>
      <c r="L80" s="234">
        <f>'6. Коммунальная инфраструктура'!J10</f>
        <v>10100</v>
      </c>
      <c r="M80" s="234">
        <f t="shared" si="17"/>
        <v>10080</v>
      </c>
      <c r="N80" s="234">
        <f t="shared" si="18"/>
        <v>10060</v>
      </c>
      <c r="O80" s="234">
        <f t="shared" si="19"/>
        <v>10040</v>
      </c>
      <c r="P80" s="234">
        <f t="shared" si="20"/>
        <v>10020</v>
      </c>
      <c r="Q80" s="234">
        <f>'6. Коммунальная инфраструктура'!K10</f>
        <v>10000</v>
      </c>
    </row>
    <row r="81" spans="1:17" ht="51" x14ac:dyDescent="0.2">
      <c r="A81" s="226">
        <f t="shared" si="21"/>
        <v>79</v>
      </c>
      <c r="B81" s="232" t="s">
        <v>449</v>
      </c>
      <c r="C81" s="227" t="s">
        <v>85</v>
      </c>
      <c r="D81" s="228">
        <f>F81</f>
        <v>0</v>
      </c>
      <c r="E81" s="228">
        <f t="shared" si="11"/>
        <v>0</v>
      </c>
      <c r="F81" s="228">
        <f>'7. Транспорт'!D4</f>
        <v>0</v>
      </c>
      <c r="G81" s="228">
        <f>'7. Транспорт'!E4</f>
        <v>0</v>
      </c>
      <c r="H81" s="228">
        <f>'7. Транспорт'!F4</f>
        <v>0</v>
      </c>
      <c r="I81" s="228">
        <f>'7. Транспорт'!G4</f>
        <v>0</v>
      </c>
      <c r="J81" s="228">
        <f>'7. Транспорт'!H4</f>
        <v>0</v>
      </c>
      <c r="K81" s="228">
        <f>'7. Транспорт'!I4</f>
        <v>0</v>
      </c>
      <c r="L81" s="228">
        <f>'7. Транспорт'!J4</f>
        <v>0</v>
      </c>
      <c r="M81" s="228">
        <f t="shared" si="17"/>
        <v>0</v>
      </c>
      <c r="N81" s="228">
        <f t="shared" si="18"/>
        <v>0</v>
      </c>
      <c r="O81" s="228">
        <f t="shared" si="19"/>
        <v>0</v>
      </c>
      <c r="P81" s="228">
        <f t="shared" si="20"/>
        <v>0</v>
      </c>
      <c r="Q81" s="228">
        <f>'7. Транспорт'!K4</f>
        <v>0</v>
      </c>
    </row>
    <row r="82" spans="1:17" ht="76.5" x14ac:dyDescent="0.2">
      <c r="A82" s="226">
        <f t="shared" si="21"/>
        <v>80</v>
      </c>
      <c r="B82" s="232" t="s">
        <v>450</v>
      </c>
      <c r="C82" s="227" t="s">
        <v>85</v>
      </c>
      <c r="D82" s="228">
        <f>F82</f>
        <v>0</v>
      </c>
      <c r="E82" s="228">
        <f t="shared" ref="E82" si="22">(D82+F82)/2</f>
        <v>0</v>
      </c>
      <c r="F82" s="228">
        <f>'7. Транспорт'!D5</f>
        <v>0</v>
      </c>
      <c r="G82" s="228">
        <f>'7. Транспорт'!E5</f>
        <v>0</v>
      </c>
      <c r="H82" s="228">
        <f>'7. Транспорт'!F5</f>
        <v>0</v>
      </c>
      <c r="I82" s="228">
        <f>'7. Транспорт'!G5</f>
        <v>0</v>
      </c>
      <c r="J82" s="228">
        <f>'7. Транспорт'!H5</f>
        <v>0</v>
      </c>
      <c r="K82" s="228">
        <f>'7. Транспорт'!I5</f>
        <v>0</v>
      </c>
      <c r="L82" s="228">
        <f>'7. Транспорт'!J5</f>
        <v>0</v>
      </c>
      <c r="M82" s="228">
        <f t="shared" si="17"/>
        <v>0</v>
      </c>
      <c r="N82" s="228">
        <f t="shared" si="18"/>
        <v>0</v>
      </c>
      <c r="O82" s="228">
        <f t="shared" si="19"/>
        <v>0</v>
      </c>
      <c r="P82" s="228">
        <f t="shared" si="20"/>
        <v>0</v>
      </c>
      <c r="Q82" s="228">
        <f>'7. Транспорт'!K5</f>
        <v>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22"/>
  <sheetViews>
    <sheetView zoomScale="80" zoomScaleNormal="8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F13" sqref="F13"/>
    </sheetView>
  </sheetViews>
  <sheetFormatPr defaultRowHeight="12.75" x14ac:dyDescent="0.2"/>
  <cols>
    <col min="1" max="1" width="4.42578125" customWidth="1"/>
    <col min="2" max="2" width="67.140625" customWidth="1"/>
    <col min="3" max="4" width="12" customWidth="1"/>
    <col min="5" max="5" width="11.7109375" customWidth="1"/>
    <col min="6" max="6" width="11.28515625" customWidth="1"/>
    <col min="7" max="7" width="10.5703125" customWidth="1"/>
    <col min="8" max="9" width="11.140625" customWidth="1"/>
    <col min="10" max="10" width="10.85546875" customWidth="1"/>
    <col min="11" max="11" width="10.5703125" bestFit="1" customWidth="1"/>
    <col min="12" max="12" width="4" customWidth="1"/>
    <col min="13" max="13" width="9.140625" style="85" customWidth="1"/>
    <col min="14" max="14" width="11.5703125" style="85" customWidth="1"/>
  </cols>
  <sheetData>
    <row r="1" spans="1:14" ht="48" customHeight="1" x14ac:dyDescent="0.25">
      <c r="B1" s="49" t="s">
        <v>268</v>
      </c>
      <c r="F1" s="264"/>
      <c r="G1" s="264"/>
      <c r="H1" s="264"/>
      <c r="I1" s="264"/>
      <c r="J1" s="264"/>
    </row>
    <row r="2" spans="1:14" ht="15.75" x14ac:dyDescent="0.25">
      <c r="B2" s="48" t="s">
        <v>483</v>
      </c>
      <c r="C2" s="46"/>
      <c r="D2" s="46"/>
      <c r="E2" s="47"/>
      <c r="F2" s="265"/>
      <c r="G2" s="265"/>
      <c r="H2" s="265"/>
      <c r="I2" s="265"/>
      <c r="J2" s="265"/>
      <c r="K2" s="265"/>
    </row>
    <row r="3" spans="1:14" ht="47.25" x14ac:dyDescent="0.2">
      <c r="A3" s="7" t="s">
        <v>50</v>
      </c>
      <c r="B3" s="7" t="s">
        <v>51</v>
      </c>
      <c r="C3" s="8" t="s">
        <v>81</v>
      </c>
      <c r="D3" s="266" t="s">
        <v>477</v>
      </c>
      <c r="E3" s="266" t="s">
        <v>478</v>
      </c>
      <c r="F3" s="266" t="s">
        <v>476</v>
      </c>
      <c r="G3" s="8" t="s">
        <v>262</v>
      </c>
      <c r="H3" s="8" t="s">
        <v>263</v>
      </c>
      <c r="I3" s="8" t="s">
        <v>264</v>
      </c>
      <c r="J3" s="8" t="s">
        <v>265</v>
      </c>
      <c r="K3" s="8" t="s">
        <v>282</v>
      </c>
      <c r="M3" s="86"/>
      <c r="N3" s="86"/>
    </row>
    <row r="4" spans="1:14" ht="15.75" x14ac:dyDescent="0.25">
      <c r="A4" s="1" t="s">
        <v>52</v>
      </c>
      <c r="B4" s="2" t="s">
        <v>53</v>
      </c>
      <c r="C4" s="26" t="s">
        <v>54</v>
      </c>
      <c r="D4" s="26" t="s">
        <v>55</v>
      </c>
      <c r="E4" s="9" t="s">
        <v>56</v>
      </c>
      <c r="F4" s="19" t="s">
        <v>57</v>
      </c>
      <c r="G4" s="19" t="s">
        <v>58</v>
      </c>
      <c r="H4" s="19" t="s">
        <v>59</v>
      </c>
      <c r="I4" s="19" t="s">
        <v>60</v>
      </c>
      <c r="J4" s="19" t="s">
        <v>197</v>
      </c>
      <c r="K4" s="19" t="s">
        <v>61</v>
      </c>
      <c r="M4" s="87"/>
      <c r="N4" s="87"/>
    </row>
    <row r="5" spans="1:14" ht="31.5" x14ac:dyDescent="0.2">
      <c r="A5" s="4" t="s">
        <v>52</v>
      </c>
      <c r="B5" s="21" t="s">
        <v>43</v>
      </c>
      <c r="C5" s="27" t="s">
        <v>86</v>
      </c>
      <c r="D5" s="65">
        <v>0</v>
      </c>
      <c r="E5" s="65">
        <v>-1333</v>
      </c>
      <c r="F5" s="65">
        <v>696.3</v>
      </c>
      <c r="G5" s="65">
        <v>2583.6999999999998</v>
      </c>
      <c r="H5" s="65">
        <v>4400.3</v>
      </c>
      <c r="I5" s="65">
        <v>6424.3</v>
      </c>
      <c r="J5" s="65">
        <v>7960.7</v>
      </c>
      <c r="K5" s="65">
        <v>14550.8</v>
      </c>
    </row>
    <row r="6" spans="1:14" ht="31.5" x14ac:dyDescent="0.2">
      <c r="A6" s="4" t="s">
        <v>53</v>
      </c>
      <c r="B6" s="21" t="s">
        <v>44</v>
      </c>
      <c r="C6" s="27" t="s">
        <v>86</v>
      </c>
      <c r="D6" s="65">
        <v>0</v>
      </c>
      <c r="E6" s="65">
        <v>0</v>
      </c>
      <c r="F6" s="65">
        <v>61.5</v>
      </c>
      <c r="G6" s="65">
        <v>184.4</v>
      </c>
      <c r="H6" s="65">
        <v>389.2</v>
      </c>
      <c r="I6" s="65">
        <v>594.1</v>
      </c>
      <c r="J6" s="65">
        <v>798.9</v>
      </c>
      <c r="K6" s="65">
        <v>1984.8</v>
      </c>
    </row>
    <row r="7" spans="1:14" ht="15.75" x14ac:dyDescent="0.2">
      <c r="A7" s="4" t="s">
        <v>54</v>
      </c>
      <c r="B7" s="34" t="s">
        <v>42</v>
      </c>
      <c r="C7" s="27" t="s">
        <v>479</v>
      </c>
      <c r="D7" s="57">
        <v>0</v>
      </c>
      <c r="E7" s="57">
        <v>-3519.12</v>
      </c>
      <c r="F7" s="57">
        <v>1838.26</v>
      </c>
      <c r="G7" s="57">
        <v>6820.98</v>
      </c>
      <c r="H7" s="57">
        <v>11616.82</v>
      </c>
      <c r="I7" s="57">
        <v>16960.05</v>
      </c>
      <c r="J7" s="57">
        <v>21016.240000000002</v>
      </c>
      <c r="K7" s="57">
        <v>38414.160000000003</v>
      </c>
    </row>
    <row r="8" spans="1:14" ht="31.5" x14ac:dyDescent="0.2">
      <c r="A8" s="4" t="s">
        <v>55</v>
      </c>
      <c r="B8" s="21" t="s">
        <v>45</v>
      </c>
      <c r="C8" s="27" t="s">
        <v>479</v>
      </c>
      <c r="D8" s="57">
        <v>0</v>
      </c>
      <c r="E8" s="57">
        <v>0</v>
      </c>
      <c r="F8" s="57">
        <v>162.25</v>
      </c>
      <c r="G8" s="57">
        <v>486.74</v>
      </c>
      <c r="H8" s="57">
        <v>1027.57</v>
      </c>
      <c r="I8" s="57">
        <v>1568.39</v>
      </c>
      <c r="J8" s="57">
        <v>2109.2199999999998</v>
      </c>
      <c r="K8" s="57">
        <v>5240</v>
      </c>
    </row>
    <row r="9" spans="1:14" ht="15.75" x14ac:dyDescent="0.2">
      <c r="A9" s="4" t="s">
        <v>56</v>
      </c>
      <c r="B9" s="34" t="s">
        <v>46</v>
      </c>
      <c r="C9" s="27" t="s">
        <v>89</v>
      </c>
      <c r="D9" s="57">
        <v>0</v>
      </c>
      <c r="E9" s="57">
        <v>-4.46</v>
      </c>
      <c r="F9" s="57">
        <v>-1.49</v>
      </c>
      <c r="G9" s="57">
        <v>15.39</v>
      </c>
      <c r="H9" s="57">
        <v>25.41</v>
      </c>
      <c r="I9" s="57">
        <v>35.51</v>
      </c>
      <c r="J9" s="57">
        <v>66.3</v>
      </c>
      <c r="K9" s="57">
        <v>103.9</v>
      </c>
    </row>
    <row r="10" spans="1:14" ht="15.75" x14ac:dyDescent="0.2">
      <c r="A10" s="4" t="s">
        <v>57</v>
      </c>
      <c r="B10" s="34" t="s">
        <v>47</v>
      </c>
      <c r="C10" s="27" t="s">
        <v>479</v>
      </c>
      <c r="D10" s="65">
        <v>0</v>
      </c>
      <c r="E10" s="65">
        <v>-3568</v>
      </c>
      <c r="F10" s="65">
        <v>-1192</v>
      </c>
      <c r="G10" s="65">
        <v>12313.45</v>
      </c>
      <c r="H10" s="65">
        <v>20329.78</v>
      </c>
      <c r="I10" s="65">
        <v>28410.6</v>
      </c>
      <c r="J10" s="65">
        <v>53036.47</v>
      </c>
      <c r="K10" s="65">
        <v>83121.69</v>
      </c>
    </row>
    <row r="11" spans="1:14" ht="15.75" x14ac:dyDescent="0.2">
      <c r="A11" s="4" t="s">
        <v>58</v>
      </c>
      <c r="B11" s="36" t="s">
        <v>269</v>
      </c>
      <c r="C11" s="37" t="s">
        <v>243</v>
      </c>
      <c r="D11" s="65">
        <v>0</v>
      </c>
      <c r="E11" s="286">
        <v>8700</v>
      </c>
      <c r="F11" s="286">
        <v>2820</v>
      </c>
      <c r="G11" s="286">
        <v>10050</v>
      </c>
      <c r="H11" s="286">
        <v>14458</v>
      </c>
      <c r="I11" s="286">
        <v>18971</v>
      </c>
      <c r="J11" s="286">
        <v>23146</v>
      </c>
      <c r="K11" s="286">
        <v>39957</v>
      </c>
    </row>
    <row r="12" spans="1:14" ht="15.75" x14ac:dyDescent="0.2">
      <c r="A12" s="4" t="s">
        <v>59</v>
      </c>
      <c r="B12" s="34" t="s">
        <v>270</v>
      </c>
      <c r="C12" s="27" t="s">
        <v>30</v>
      </c>
      <c r="D12" s="65">
        <v>0</v>
      </c>
      <c r="E12" s="286">
        <v>7470</v>
      </c>
      <c r="F12" s="286">
        <v>2421</v>
      </c>
      <c r="G12" s="286">
        <v>8629</v>
      </c>
      <c r="H12" s="286">
        <v>12414</v>
      </c>
      <c r="I12" s="286">
        <v>16288</v>
      </c>
      <c r="J12" s="286">
        <v>19873</v>
      </c>
      <c r="K12" s="286">
        <v>34307</v>
      </c>
    </row>
    <row r="13" spans="1:14" ht="15.75" x14ac:dyDescent="0.2">
      <c r="A13" s="4" t="s">
        <v>60</v>
      </c>
      <c r="B13" s="34" t="s">
        <v>271</v>
      </c>
      <c r="C13" s="27" t="s">
        <v>479</v>
      </c>
      <c r="D13" s="65">
        <v>0</v>
      </c>
      <c r="E13" s="286">
        <v>17853.3</v>
      </c>
      <c r="F13" s="286">
        <v>5786.19</v>
      </c>
      <c r="G13" s="286">
        <v>20622.55</v>
      </c>
      <c r="H13" s="286">
        <v>29669.599999999999</v>
      </c>
      <c r="I13" s="286">
        <v>38929.440000000002</v>
      </c>
      <c r="J13" s="286">
        <v>47496.88</v>
      </c>
      <c r="K13" s="286">
        <v>81994.69</v>
      </c>
    </row>
    <row r="14" spans="1:14" ht="15.75" x14ac:dyDescent="0.2">
      <c r="A14" s="4" t="s">
        <v>197</v>
      </c>
      <c r="B14" s="34" t="s">
        <v>272</v>
      </c>
      <c r="C14" s="27" t="s">
        <v>479</v>
      </c>
      <c r="D14" s="65">
        <v>0</v>
      </c>
      <c r="E14" s="286">
        <v>17853.3</v>
      </c>
      <c r="F14" s="286">
        <v>5786.19</v>
      </c>
      <c r="G14" s="286">
        <v>20622.55</v>
      </c>
      <c r="H14" s="286">
        <v>29669.599999999999</v>
      </c>
      <c r="I14" s="286">
        <v>38929.440000000002</v>
      </c>
      <c r="J14" s="286">
        <v>47496.88</v>
      </c>
      <c r="K14" s="286">
        <v>81994.69</v>
      </c>
    </row>
    <row r="15" spans="1:14" ht="15.75" x14ac:dyDescent="0.2">
      <c r="A15" s="38" t="s">
        <v>61</v>
      </c>
      <c r="B15" s="34" t="s">
        <v>48</v>
      </c>
      <c r="C15" s="27" t="s">
        <v>30</v>
      </c>
      <c r="D15" s="65">
        <v>0</v>
      </c>
      <c r="E15" s="57">
        <v>-326</v>
      </c>
      <c r="F15" s="57">
        <v>18.899999999999999</v>
      </c>
      <c r="G15" s="57">
        <v>214.8</v>
      </c>
      <c r="H15" s="57">
        <v>411.8</v>
      </c>
      <c r="I15" s="57">
        <v>608.9</v>
      </c>
      <c r="J15" s="57">
        <v>774</v>
      </c>
      <c r="K15" s="57">
        <v>1161.3</v>
      </c>
    </row>
    <row r="16" spans="1:14" ht="15.75" x14ac:dyDescent="0.2">
      <c r="A16" s="38" t="s">
        <v>62</v>
      </c>
      <c r="B16" s="34" t="s">
        <v>49</v>
      </c>
      <c r="C16" s="27" t="s">
        <v>479</v>
      </c>
      <c r="D16" s="65">
        <v>0</v>
      </c>
      <c r="E16" s="57">
        <v>-3439.3</v>
      </c>
      <c r="F16" s="57">
        <v>199.2</v>
      </c>
      <c r="G16" s="57">
        <v>2266.1999999999998</v>
      </c>
      <c r="H16" s="57">
        <v>4344.5</v>
      </c>
      <c r="I16" s="57">
        <v>6423.4</v>
      </c>
      <c r="J16" s="57">
        <v>8165.6</v>
      </c>
      <c r="K16" s="57">
        <v>12251.5</v>
      </c>
    </row>
    <row r="17" spans="1:14" s="41" customFormat="1" ht="15.75" x14ac:dyDescent="0.2">
      <c r="A17" s="58"/>
      <c r="B17" s="59"/>
      <c r="C17" s="83"/>
      <c r="D17" s="83"/>
      <c r="E17" s="84"/>
      <c r="F17" s="292"/>
      <c r="G17" s="292"/>
      <c r="H17" s="292"/>
      <c r="I17" s="292"/>
      <c r="J17" s="292"/>
      <c r="M17" s="85"/>
      <c r="N17" s="85"/>
    </row>
    <row r="18" spans="1:14" s="41" customFormat="1" ht="15.75" x14ac:dyDescent="0.2">
      <c r="A18" s="58"/>
      <c r="B18" s="287" t="s">
        <v>480</v>
      </c>
      <c r="C18" s="83"/>
      <c r="D18" s="83"/>
      <c r="E18" s="84"/>
      <c r="F18" s="84"/>
      <c r="M18" s="85"/>
      <c r="N18" s="85"/>
    </row>
    <row r="19" spans="1:14" s="41" customFormat="1" x14ac:dyDescent="0.2">
      <c r="M19" s="85"/>
      <c r="N19" s="85"/>
    </row>
    <row r="20" spans="1:14" s="41" customFormat="1" x14ac:dyDescent="0.2">
      <c r="E20"/>
      <c r="F20"/>
      <c r="G20"/>
      <c r="H20"/>
      <c r="I20"/>
      <c r="J20"/>
      <c r="K20"/>
      <c r="M20" s="85"/>
      <c r="N20" s="85"/>
    </row>
    <row r="21" spans="1:14" s="41" customFormat="1" x14ac:dyDescent="0.2">
      <c r="E21"/>
      <c r="F21"/>
      <c r="G21"/>
      <c r="H21"/>
      <c r="I21"/>
      <c r="J21"/>
      <c r="K21"/>
      <c r="M21" s="85"/>
      <c r="N21" s="85"/>
    </row>
    <row r="22" spans="1:14" s="41" customFormat="1" x14ac:dyDescent="0.2">
      <c r="E22"/>
      <c r="F22"/>
      <c r="G22"/>
      <c r="H22"/>
      <c r="I22"/>
      <c r="J22"/>
      <c r="K22"/>
      <c r="M22" s="85"/>
      <c r="N22" s="85"/>
    </row>
  </sheetData>
  <dataConsolidate link="1">
    <dataRefs count="2">
      <dataRef ref="D18:K29" sheet="2. Экономия энергоресурсов"/>
      <dataRef ref="D31:K42" sheet="2. Экономия энергоресурсов"/>
    </dataRefs>
  </dataConsolidate>
  <phoneticPr fontId="9" type="noConversion"/>
  <pageMargins left="0.75" right="0.75" top="1" bottom="1" header="0.5" footer="0.5"/>
  <pageSetup paperSize="9" scale="76" orientation="landscape" r:id="rId1"/>
  <headerFooter alignWithMargins="0">
    <oddFooter>&amp;C&amp;A    стр.&amp;P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789"/>
  <sheetViews>
    <sheetView topLeftCell="A2" zoomScale="90" zoomScaleNormal="90" workbookViewId="0">
      <pane xSplit="3" ySplit="3" topLeftCell="D5" activePane="bottomRight" state="frozen"/>
      <selection activeCell="A2" sqref="A2"/>
      <selection pane="topRight" activeCell="D2" sqref="D2"/>
      <selection pane="bottomLeft" activeCell="A5" sqref="A5"/>
      <selection pane="bottomRight" activeCell="F9" sqref="F9"/>
    </sheetView>
  </sheetViews>
  <sheetFormatPr defaultRowHeight="12.75" x14ac:dyDescent="0.2"/>
  <cols>
    <col min="1" max="1" width="6.7109375" customWidth="1"/>
    <col min="2" max="2" width="61.7109375" customWidth="1"/>
    <col min="3" max="3" width="16.7109375" customWidth="1"/>
    <col min="4" max="4" width="11.42578125" customWidth="1"/>
    <col min="5" max="5" width="11.5703125" customWidth="1"/>
    <col min="6" max="6" width="10.85546875" customWidth="1"/>
    <col min="7" max="7" width="11" customWidth="1"/>
    <col min="8" max="8" width="10.28515625" customWidth="1"/>
    <col min="9" max="9" width="10.7109375" customWidth="1"/>
    <col min="10" max="10" width="10.85546875" customWidth="1"/>
    <col min="11" max="11" width="10.5703125" customWidth="1"/>
  </cols>
  <sheetData>
    <row r="1" spans="1:11" ht="53.25" hidden="1" customHeight="1" x14ac:dyDescent="0.2">
      <c r="A1" s="42"/>
      <c r="B1" s="409" t="s">
        <v>266</v>
      </c>
      <c r="C1" s="410"/>
      <c r="D1" s="405"/>
      <c r="E1" s="406"/>
      <c r="F1" s="406"/>
      <c r="G1" s="406"/>
      <c r="H1" s="406"/>
      <c r="I1" s="406"/>
      <c r="J1" s="406"/>
    </row>
    <row r="2" spans="1:11" ht="23.25" customHeight="1" x14ac:dyDescent="0.2">
      <c r="A2" s="43"/>
      <c r="B2" s="407" t="s">
        <v>484</v>
      </c>
      <c r="C2" s="408"/>
      <c r="D2" s="408"/>
      <c r="E2" s="408"/>
      <c r="F2" s="408"/>
      <c r="G2" s="408"/>
      <c r="H2" s="408"/>
      <c r="I2" s="408"/>
      <c r="J2" s="408"/>
    </row>
    <row r="3" spans="1:11" ht="31.5" customHeight="1" x14ac:dyDescent="0.2">
      <c r="A3" s="157" t="s">
        <v>50</v>
      </c>
      <c r="B3" s="158" t="s">
        <v>51</v>
      </c>
      <c r="C3" s="157" t="s">
        <v>81</v>
      </c>
      <c r="D3" s="159" t="s">
        <v>477</v>
      </c>
      <c r="E3" s="159" t="s">
        <v>478</v>
      </c>
      <c r="F3" s="159" t="s">
        <v>476</v>
      </c>
      <c r="G3" s="159" t="s">
        <v>262</v>
      </c>
      <c r="H3" s="159" t="s">
        <v>263</v>
      </c>
      <c r="I3" s="159" t="s">
        <v>264</v>
      </c>
      <c r="J3" s="159" t="s">
        <v>265</v>
      </c>
      <c r="K3" s="159" t="s">
        <v>282</v>
      </c>
    </row>
    <row r="4" spans="1:11" ht="15.75" x14ac:dyDescent="0.2">
      <c r="A4" s="160" t="s">
        <v>52</v>
      </c>
      <c r="B4" s="161" t="s">
        <v>53</v>
      </c>
      <c r="C4" s="161" t="s">
        <v>54</v>
      </c>
      <c r="D4" s="162" t="s">
        <v>55</v>
      </c>
      <c r="E4" s="162" t="s">
        <v>56</v>
      </c>
      <c r="F4" s="162" t="s">
        <v>57</v>
      </c>
      <c r="G4" s="162" t="s">
        <v>58</v>
      </c>
      <c r="H4" s="162" t="s">
        <v>59</v>
      </c>
      <c r="I4" s="162" t="s">
        <v>60</v>
      </c>
      <c r="J4" s="162" t="s">
        <v>197</v>
      </c>
      <c r="K4" s="162" t="s">
        <v>61</v>
      </c>
    </row>
    <row r="5" spans="1:11" s="92" customFormat="1" ht="15.75" x14ac:dyDescent="0.2">
      <c r="A5" s="39" t="s">
        <v>52</v>
      </c>
      <c r="B5" s="107" t="s">
        <v>175</v>
      </c>
      <c r="C5" s="30" t="s">
        <v>85</v>
      </c>
      <c r="D5" s="190">
        <v>318</v>
      </c>
      <c r="E5" s="190">
        <v>318</v>
      </c>
      <c r="F5" s="190">
        <v>318</v>
      </c>
      <c r="G5" s="190">
        <v>318</v>
      </c>
      <c r="H5" s="190">
        <v>318</v>
      </c>
      <c r="I5" s="190">
        <v>318</v>
      </c>
      <c r="J5" s="190">
        <v>318</v>
      </c>
      <c r="K5" s="190">
        <v>318</v>
      </c>
    </row>
    <row r="6" spans="1:11" s="92" customFormat="1" ht="15.75" x14ac:dyDescent="0.2">
      <c r="A6" s="39" t="s">
        <v>53</v>
      </c>
      <c r="B6" s="108" t="s">
        <v>82</v>
      </c>
      <c r="C6" s="30" t="s">
        <v>83</v>
      </c>
      <c r="D6" s="307">
        <v>377</v>
      </c>
      <c r="E6" s="307">
        <v>377</v>
      </c>
      <c r="F6" s="307">
        <v>377</v>
      </c>
      <c r="G6" s="307">
        <v>377</v>
      </c>
      <c r="H6" s="307">
        <v>377</v>
      </c>
      <c r="I6" s="307">
        <v>377</v>
      </c>
      <c r="J6" s="307">
        <v>377</v>
      </c>
      <c r="K6" s="307">
        <v>377</v>
      </c>
    </row>
    <row r="7" spans="1:11" s="92" customFormat="1" ht="15.75" x14ac:dyDescent="0.2">
      <c r="A7" s="39" t="s">
        <v>54</v>
      </c>
      <c r="B7" s="108" t="s">
        <v>179</v>
      </c>
      <c r="C7" s="30" t="s">
        <v>273</v>
      </c>
      <c r="D7" s="153">
        <v>5.3079999999999998</v>
      </c>
      <c r="E7" s="153">
        <v>5.3079999999999998</v>
      </c>
      <c r="F7" s="153">
        <v>5.3079999999999998</v>
      </c>
      <c r="G7" s="153">
        <v>5.3079999999999998</v>
      </c>
      <c r="H7" s="153">
        <v>5.3079999999999998</v>
      </c>
      <c r="I7" s="153">
        <v>5.3079999999999998</v>
      </c>
      <c r="J7" s="153">
        <v>5.3079999999999998</v>
      </c>
      <c r="K7" s="153">
        <v>5.3079999999999998</v>
      </c>
    </row>
    <row r="8" spans="1:11" s="92" customFormat="1" ht="15.75" x14ac:dyDescent="0.2">
      <c r="A8" s="39" t="s">
        <v>55</v>
      </c>
      <c r="B8" s="94" t="s">
        <v>87</v>
      </c>
      <c r="C8" s="110" t="s">
        <v>86</v>
      </c>
      <c r="D8" s="56">
        <v>19365</v>
      </c>
      <c r="E8" s="56">
        <v>18784</v>
      </c>
      <c r="F8" s="56">
        <v>18203</v>
      </c>
      <c r="G8" s="56">
        <v>17622</v>
      </c>
      <c r="H8" s="56">
        <v>17041</v>
      </c>
      <c r="I8" s="56">
        <v>16460</v>
      </c>
      <c r="J8" s="308">
        <v>16400</v>
      </c>
      <c r="K8" s="308">
        <v>16000</v>
      </c>
    </row>
    <row r="9" spans="1:11" s="92" customFormat="1" ht="31.5" x14ac:dyDescent="0.2">
      <c r="A9" s="39" t="s">
        <v>56</v>
      </c>
      <c r="B9" s="112" t="s">
        <v>202</v>
      </c>
      <c r="C9" s="30" t="s">
        <v>276</v>
      </c>
      <c r="D9" s="113">
        <v>4.4000000000000004</v>
      </c>
      <c r="E9" s="113">
        <v>4.38</v>
      </c>
      <c r="F9" s="113">
        <v>4.3499999999999996</v>
      </c>
      <c r="G9" s="113">
        <v>4.32</v>
      </c>
      <c r="H9" s="113">
        <v>4.3</v>
      </c>
      <c r="I9" s="113">
        <v>4.2699999999999996</v>
      </c>
      <c r="J9" s="113">
        <v>4.24</v>
      </c>
      <c r="K9" s="113">
        <v>4.2</v>
      </c>
    </row>
    <row r="10" spans="1:11" s="92" customFormat="1" ht="15" customHeight="1" x14ac:dyDescent="0.2">
      <c r="A10" s="39" t="s">
        <v>57</v>
      </c>
      <c r="B10" s="108" t="s">
        <v>88</v>
      </c>
      <c r="C10" s="114" t="s">
        <v>89</v>
      </c>
      <c r="D10" s="115">
        <v>74.77</v>
      </c>
      <c r="E10" s="152">
        <v>74.78</v>
      </c>
      <c r="F10" s="152">
        <v>70.28</v>
      </c>
      <c r="G10" s="152">
        <v>68.040000000000006</v>
      </c>
      <c r="H10" s="152">
        <v>65.8</v>
      </c>
      <c r="I10" s="152">
        <v>63.55</v>
      </c>
      <c r="J10" s="152">
        <v>62</v>
      </c>
      <c r="K10" s="152">
        <v>60</v>
      </c>
    </row>
    <row r="11" spans="1:11" s="92" customFormat="1" ht="15.75" x14ac:dyDescent="0.2">
      <c r="A11" s="39" t="s">
        <v>58</v>
      </c>
      <c r="B11" s="108" t="s">
        <v>146</v>
      </c>
      <c r="C11" s="114" t="s">
        <v>90</v>
      </c>
      <c r="D11" s="309">
        <v>500.2</v>
      </c>
      <c r="E11" s="307">
        <v>485.19</v>
      </c>
      <c r="F11" s="307">
        <v>470.19</v>
      </c>
      <c r="G11" s="307">
        <v>455.18</v>
      </c>
      <c r="H11" s="307">
        <v>440.18</v>
      </c>
      <c r="I11" s="307">
        <v>425.17</v>
      </c>
      <c r="J11" s="307">
        <v>420</v>
      </c>
      <c r="K11" s="307">
        <v>410</v>
      </c>
    </row>
    <row r="12" spans="1:11" s="92" customFormat="1" ht="15.75" x14ac:dyDescent="0.2">
      <c r="A12" s="39" t="s">
        <v>59</v>
      </c>
      <c r="B12" s="94" t="s">
        <v>147</v>
      </c>
      <c r="C12" s="110" t="s">
        <v>90</v>
      </c>
      <c r="D12" s="111">
        <v>8327</v>
      </c>
      <c r="E12" s="56">
        <v>8078</v>
      </c>
      <c r="F12" s="56">
        <v>7828</v>
      </c>
      <c r="G12" s="56">
        <v>7578</v>
      </c>
      <c r="H12" s="56">
        <v>7328</v>
      </c>
      <c r="I12" s="56">
        <v>7078</v>
      </c>
      <c r="J12" s="56">
        <v>7000</v>
      </c>
      <c r="K12" s="56">
        <v>6750</v>
      </c>
    </row>
    <row r="13" spans="1:11" s="92" customFormat="1" ht="25.5" x14ac:dyDescent="0.2">
      <c r="A13" s="154" t="s">
        <v>60</v>
      </c>
      <c r="B13" s="170" t="s">
        <v>176</v>
      </c>
      <c r="C13" s="155" t="s">
        <v>85</v>
      </c>
      <c r="D13" s="310">
        <v>0</v>
      </c>
      <c r="E13" s="310">
        <v>0</v>
      </c>
      <c r="F13" s="310">
        <v>0</v>
      </c>
      <c r="G13" s="310">
        <f>G5</f>
        <v>318</v>
      </c>
      <c r="H13" s="310">
        <f>H5</f>
        <v>318</v>
      </c>
      <c r="I13" s="310">
        <f>I5</f>
        <v>318</v>
      </c>
      <c r="J13" s="310">
        <f>J5</f>
        <v>318</v>
      </c>
      <c r="K13" s="310">
        <f>K5</f>
        <v>318</v>
      </c>
    </row>
    <row r="14" spans="1:11" s="92" customFormat="1" ht="25.5" x14ac:dyDescent="0.2">
      <c r="A14" s="154" t="s">
        <v>197</v>
      </c>
      <c r="B14" s="170" t="s">
        <v>177</v>
      </c>
      <c r="C14" s="155" t="s">
        <v>95</v>
      </c>
      <c r="D14" s="156">
        <f>D13/D5*100</f>
        <v>0</v>
      </c>
      <c r="E14" s="156">
        <f>E13/D5*100</f>
        <v>0</v>
      </c>
      <c r="F14" s="156">
        <f t="shared" ref="F14:K14" si="0">F13/F5*100</f>
        <v>0</v>
      </c>
      <c r="G14" s="156">
        <f t="shared" si="0"/>
        <v>100</v>
      </c>
      <c r="H14" s="156">
        <f t="shared" si="0"/>
        <v>100</v>
      </c>
      <c r="I14" s="156">
        <f t="shared" si="0"/>
        <v>100</v>
      </c>
      <c r="J14" s="156">
        <f t="shared" si="0"/>
        <v>100</v>
      </c>
      <c r="K14" s="156">
        <f t="shared" si="0"/>
        <v>100</v>
      </c>
    </row>
    <row r="15" spans="1:11" ht="34.5" customHeight="1" x14ac:dyDescent="0.2">
      <c r="A15" s="14" t="s">
        <v>61</v>
      </c>
      <c r="B15" s="171" t="s">
        <v>482</v>
      </c>
      <c r="C15" s="29" t="s">
        <v>85</v>
      </c>
      <c r="D15" s="190">
        <v>318</v>
      </c>
      <c r="E15" s="190">
        <v>318</v>
      </c>
      <c r="F15" s="190">
        <v>318</v>
      </c>
      <c r="G15" s="190">
        <v>318</v>
      </c>
      <c r="H15" s="190">
        <v>318</v>
      </c>
      <c r="I15" s="190">
        <v>318</v>
      </c>
      <c r="J15" s="190">
        <v>318</v>
      </c>
      <c r="K15" s="190">
        <v>318</v>
      </c>
    </row>
    <row r="16" spans="1:11" ht="17.25" customHeight="1" x14ac:dyDescent="0.2">
      <c r="A16" s="14" t="s">
        <v>62</v>
      </c>
      <c r="B16" s="11" t="s">
        <v>103</v>
      </c>
      <c r="C16" s="31" t="s">
        <v>83</v>
      </c>
      <c r="D16" s="55">
        <v>377</v>
      </c>
      <c r="E16" s="55">
        <v>377</v>
      </c>
      <c r="F16" s="55">
        <v>377</v>
      </c>
      <c r="G16" s="55">
        <v>377</v>
      </c>
      <c r="H16" s="55">
        <v>377</v>
      </c>
      <c r="I16" s="55">
        <v>377</v>
      </c>
      <c r="J16" s="55">
        <v>377</v>
      </c>
      <c r="K16" s="55">
        <v>377</v>
      </c>
    </row>
    <row r="17" spans="1:11" ht="15.75" x14ac:dyDescent="0.2">
      <c r="A17" s="14" t="s">
        <v>63</v>
      </c>
      <c r="B17" s="11" t="s">
        <v>180</v>
      </c>
      <c r="C17" s="29" t="s">
        <v>273</v>
      </c>
      <c r="D17" s="153">
        <v>5.3079999999999998</v>
      </c>
      <c r="E17" s="153">
        <v>5.3079999999999998</v>
      </c>
      <c r="F17" s="153">
        <v>5.3079999999999998</v>
      </c>
      <c r="G17" s="153">
        <v>5.3079999999999998</v>
      </c>
      <c r="H17" s="153">
        <v>5.3079999999999998</v>
      </c>
      <c r="I17" s="153">
        <v>5.3079999999999998</v>
      </c>
      <c r="J17" s="153">
        <v>5.3079999999999998</v>
      </c>
      <c r="K17" s="153">
        <v>5.3079999999999998</v>
      </c>
    </row>
    <row r="18" spans="1:11" ht="15.75" customHeight="1" x14ac:dyDescent="0.2">
      <c r="A18" s="14" t="s">
        <v>64</v>
      </c>
      <c r="B18" s="15" t="s">
        <v>93</v>
      </c>
      <c r="C18" s="31" t="s">
        <v>86</v>
      </c>
      <c r="D18" s="56">
        <v>19365</v>
      </c>
      <c r="E18" s="56">
        <v>18784</v>
      </c>
      <c r="F18" s="56">
        <v>18203</v>
      </c>
      <c r="G18" s="56">
        <v>17622</v>
      </c>
      <c r="H18" s="56">
        <v>17041</v>
      </c>
      <c r="I18" s="56">
        <v>16460</v>
      </c>
      <c r="J18" s="56">
        <v>16400</v>
      </c>
      <c r="K18" s="56">
        <v>16000</v>
      </c>
    </row>
    <row r="19" spans="1:11" ht="15.75" x14ac:dyDescent="0.2">
      <c r="A19" s="154" t="s">
        <v>65</v>
      </c>
      <c r="B19" s="169" t="s">
        <v>182</v>
      </c>
      <c r="C19" s="163" t="s">
        <v>158</v>
      </c>
      <c r="D19" s="151">
        <f t="shared" ref="D19:K19" si="1">D18/D16</f>
        <v>51.366047745358088</v>
      </c>
      <c r="E19" s="151">
        <f t="shared" si="1"/>
        <v>49.824933687002655</v>
      </c>
      <c r="F19" s="151">
        <f t="shared" si="1"/>
        <v>48.283819628647215</v>
      </c>
      <c r="G19" s="151">
        <f t="shared" si="1"/>
        <v>46.742705570291776</v>
      </c>
      <c r="H19" s="151">
        <f t="shared" si="1"/>
        <v>45.201591511936343</v>
      </c>
      <c r="I19" s="151">
        <f t="shared" si="1"/>
        <v>43.660477453580903</v>
      </c>
      <c r="J19" s="151">
        <f t="shared" si="1"/>
        <v>43.50132625994695</v>
      </c>
      <c r="K19" s="151">
        <f t="shared" si="1"/>
        <v>42.440318302387269</v>
      </c>
    </row>
    <row r="20" spans="1:11" ht="15.75" x14ac:dyDescent="0.2">
      <c r="A20" s="154" t="s">
        <v>66</v>
      </c>
      <c r="B20" s="169" t="s">
        <v>181</v>
      </c>
      <c r="C20" s="163" t="s">
        <v>178</v>
      </c>
      <c r="D20" s="164">
        <f t="shared" ref="D20:K20" si="2">D18/D17</f>
        <v>3648.266767143934</v>
      </c>
      <c r="E20" s="164">
        <f t="shared" si="2"/>
        <v>3538.8093443858329</v>
      </c>
      <c r="F20" s="164">
        <f t="shared" si="2"/>
        <v>3429.3519216277318</v>
      </c>
      <c r="G20" s="164">
        <f t="shared" si="2"/>
        <v>3319.8944988696308</v>
      </c>
      <c r="H20" s="164">
        <f t="shared" si="2"/>
        <v>3210.4370761115297</v>
      </c>
      <c r="I20" s="164">
        <f t="shared" si="2"/>
        <v>3100.9796533534291</v>
      </c>
      <c r="J20" s="164">
        <f t="shared" si="2"/>
        <v>3089.6759608138659</v>
      </c>
      <c r="K20" s="164">
        <f t="shared" si="2"/>
        <v>3014.3180105501133</v>
      </c>
    </row>
    <row r="21" spans="1:11" s="92" customFormat="1" ht="42.75" x14ac:dyDescent="0.2">
      <c r="A21" s="39" t="s">
        <v>67</v>
      </c>
      <c r="B21" s="171" t="s">
        <v>274</v>
      </c>
      <c r="C21" s="30" t="s">
        <v>85</v>
      </c>
      <c r="D21" s="212">
        <v>0</v>
      </c>
      <c r="E21" s="212">
        <v>0</v>
      </c>
      <c r="F21" s="212">
        <v>0</v>
      </c>
      <c r="G21" s="212">
        <v>0</v>
      </c>
      <c r="H21" s="212">
        <v>0</v>
      </c>
      <c r="I21" s="212">
        <v>0</v>
      </c>
      <c r="J21" s="212">
        <v>0</v>
      </c>
      <c r="K21" s="212">
        <v>0</v>
      </c>
    </row>
    <row r="22" spans="1:11" s="92" customFormat="1" ht="17.25" customHeight="1" x14ac:dyDescent="0.2">
      <c r="A22" s="39" t="s">
        <v>68</v>
      </c>
      <c r="B22" s="108" t="s">
        <v>103</v>
      </c>
      <c r="C22" s="114" t="s">
        <v>83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</row>
    <row r="23" spans="1:11" s="92" customFormat="1" ht="15.75" x14ac:dyDescent="0.2">
      <c r="A23" s="39" t="s">
        <v>69</v>
      </c>
      <c r="B23" s="108" t="s">
        <v>180</v>
      </c>
      <c r="C23" s="30" t="s">
        <v>273</v>
      </c>
      <c r="D23" s="116">
        <v>0</v>
      </c>
      <c r="E23" s="116"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</row>
    <row r="24" spans="1:11" s="92" customFormat="1" ht="15.75" x14ac:dyDescent="0.2">
      <c r="A24" s="39" t="s">
        <v>70</v>
      </c>
      <c r="B24" s="117" t="s">
        <v>93</v>
      </c>
      <c r="C24" s="114" t="s">
        <v>86</v>
      </c>
      <c r="D24" s="111">
        <v>0</v>
      </c>
      <c r="E24" s="111">
        <v>0</v>
      </c>
      <c r="F24" s="111">
        <v>0</v>
      </c>
      <c r="G24" s="111">
        <v>0</v>
      </c>
      <c r="H24" s="111">
        <v>0</v>
      </c>
      <c r="I24" s="111">
        <v>0</v>
      </c>
      <c r="J24" s="111">
        <v>0</v>
      </c>
      <c r="K24" s="111">
        <v>0</v>
      </c>
    </row>
    <row r="25" spans="1:11" s="92" customFormat="1" ht="15.75" x14ac:dyDescent="0.2">
      <c r="A25" s="154" t="s">
        <v>73</v>
      </c>
      <c r="B25" s="169" t="s">
        <v>182</v>
      </c>
      <c r="C25" s="163" t="s">
        <v>158</v>
      </c>
      <c r="D25" s="151" t="e">
        <f t="shared" ref="D25:K25" si="3">D24/D22</f>
        <v>#DIV/0!</v>
      </c>
      <c r="E25" s="151" t="e">
        <f t="shared" si="3"/>
        <v>#DIV/0!</v>
      </c>
      <c r="F25" s="151" t="e">
        <f t="shared" si="3"/>
        <v>#DIV/0!</v>
      </c>
      <c r="G25" s="151" t="e">
        <f t="shared" si="3"/>
        <v>#DIV/0!</v>
      </c>
      <c r="H25" s="151" t="e">
        <f t="shared" si="3"/>
        <v>#DIV/0!</v>
      </c>
      <c r="I25" s="151" t="e">
        <f t="shared" si="3"/>
        <v>#DIV/0!</v>
      </c>
      <c r="J25" s="151" t="e">
        <f t="shared" si="3"/>
        <v>#DIV/0!</v>
      </c>
      <c r="K25" s="151" t="e">
        <f t="shared" si="3"/>
        <v>#DIV/0!</v>
      </c>
    </row>
    <row r="26" spans="1:11" s="92" customFormat="1" ht="15.75" x14ac:dyDescent="0.2">
      <c r="A26" s="154" t="s">
        <v>74</v>
      </c>
      <c r="B26" s="169" t="s">
        <v>181</v>
      </c>
      <c r="C26" s="163" t="s">
        <v>178</v>
      </c>
      <c r="D26" s="164" t="e">
        <f t="shared" ref="D26:K26" si="4">D24/D23</f>
        <v>#DIV/0!</v>
      </c>
      <c r="E26" s="164" t="e">
        <f t="shared" si="4"/>
        <v>#DIV/0!</v>
      </c>
      <c r="F26" s="164" t="e">
        <f t="shared" si="4"/>
        <v>#DIV/0!</v>
      </c>
      <c r="G26" s="164" t="e">
        <f t="shared" si="4"/>
        <v>#DIV/0!</v>
      </c>
      <c r="H26" s="164" t="e">
        <f t="shared" si="4"/>
        <v>#DIV/0!</v>
      </c>
      <c r="I26" s="164" t="e">
        <f t="shared" si="4"/>
        <v>#DIV/0!</v>
      </c>
      <c r="J26" s="164" t="e">
        <f t="shared" si="4"/>
        <v>#DIV/0!</v>
      </c>
      <c r="K26" s="164" t="e">
        <f t="shared" si="4"/>
        <v>#DIV/0!</v>
      </c>
    </row>
    <row r="27" spans="1:11" s="92" customFormat="1" ht="33" customHeight="1" x14ac:dyDescent="0.2">
      <c r="A27" s="39" t="s">
        <v>75</v>
      </c>
      <c r="B27" s="171" t="s">
        <v>183</v>
      </c>
      <c r="C27" s="30" t="s">
        <v>85</v>
      </c>
      <c r="D27" s="54">
        <v>38</v>
      </c>
      <c r="E27" s="54">
        <v>40</v>
      </c>
      <c r="F27" s="54">
        <v>170</v>
      </c>
      <c r="G27" s="190">
        <v>170</v>
      </c>
      <c r="H27" s="190">
        <v>170</v>
      </c>
      <c r="I27" s="190">
        <v>170</v>
      </c>
      <c r="J27" s="190">
        <v>170</v>
      </c>
      <c r="K27" s="190">
        <v>170</v>
      </c>
    </row>
    <row r="28" spans="1:11" s="92" customFormat="1" ht="15.75" x14ac:dyDescent="0.2">
      <c r="A28" s="39" t="s">
        <v>76</v>
      </c>
      <c r="B28" s="108" t="s">
        <v>103</v>
      </c>
      <c r="C28" s="114" t="s">
        <v>83</v>
      </c>
      <c r="D28" s="55">
        <v>82.2</v>
      </c>
      <c r="E28" s="55">
        <v>84.9</v>
      </c>
      <c r="F28" s="55">
        <v>348.9</v>
      </c>
      <c r="G28" s="55">
        <v>348.9</v>
      </c>
      <c r="H28" s="55">
        <v>348.9</v>
      </c>
      <c r="I28" s="55">
        <v>348.9</v>
      </c>
      <c r="J28" s="55">
        <v>348.9</v>
      </c>
      <c r="K28" s="55">
        <v>348.9</v>
      </c>
    </row>
    <row r="29" spans="1:11" s="92" customFormat="1" ht="15.75" x14ac:dyDescent="0.2">
      <c r="A29" s="39" t="s">
        <v>77</v>
      </c>
      <c r="B29" s="108" t="s">
        <v>180</v>
      </c>
      <c r="C29" s="30" t="s">
        <v>273</v>
      </c>
      <c r="D29" s="153">
        <v>1.157</v>
      </c>
      <c r="E29" s="153">
        <v>1.196</v>
      </c>
      <c r="F29" s="153">
        <v>4.0460000000000003</v>
      </c>
      <c r="G29" s="153">
        <v>4.0460000000000003</v>
      </c>
      <c r="H29" s="153">
        <v>4.0460000000000003</v>
      </c>
      <c r="I29" s="153">
        <v>4.0460000000000003</v>
      </c>
      <c r="J29" s="153">
        <v>4.0460000000000003</v>
      </c>
      <c r="K29" s="153">
        <v>4.0460000000000003</v>
      </c>
    </row>
    <row r="30" spans="1:11" s="92" customFormat="1" ht="15.75" x14ac:dyDescent="0.2">
      <c r="A30" s="39" t="s">
        <v>78</v>
      </c>
      <c r="B30" s="117" t="s">
        <v>97</v>
      </c>
      <c r="C30" s="114" t="s">
        <v>89</v>
      </c>
      <c r="D30" s="152">
        <v>16.3</v>
      </c>
      <c r="E30" s="152">
        <v>16.850000000000001</v>
      </c>
      <c r="F30" s="152">
        <v>70.28</v>
      </c>
      <c r="G30" s="152">
        <v>68.040000000000006</v>
      </c>
      <c r="H30" s="152">
        <v>65.8</v>
      </c>
      <c r="I30" s="152">
        <v>63.55</v>
      </c>
      <c r="J30" s="152">
        <v>62</v>
      </c>
      <c r="K30" s="152">
        <v>60</v>
      </c>
    </row>
    <row r="31" spans="1:11" s="92" customFormat="1" ht="15.75" x14ac:dyDescent="0.2">
      <c r="A31" s="154" t="s">
        <v>79</v>
      </c>
      <c r="B31" s="169" t="s">
        <v>184</v>
      </c>
      <c r="C31" s="163" t="s">
        <v>185</v>
      </c>
      <c r="D31" s="165">
        <f t="shared" ref="D31:K31" si="5">D30/D28</f>
        <v>0.19829683698296838</v>
      </c>
      <c r="E31" s="165">
        <f t="shared" si="5"/>
        <v>0.19846878680800942</v>
      </c>
      <c r="F31" s="165">
        <f>F30/F28</f>
        <v>0.20143307537976499</v>
      </c>
      <c r="G31" s="165">
        <f t="shared" si="5"/>
        <v>0.19501289767841792</v>
      </c>
      <c r="H31" s="165">
        <f t="shared" si="5"/>
        <v>0.18859271997707081</v>
      </c>
      <c r="I31" s="165">
        <f>I30/I28</f>
        <v>0.1821438807681284</v>
      </c>
      <c r="J31" s="165">
        <f t="shared" si="5"/>
        <v>0.177701347090857</v>
      </c>
      <c r="K31" s="165">
        <f t="shared" si="5"/>
        <v>0.1719690455717971</v>
      </c>
    </row>
    <row r="32" spans="1:11" s="92" customFormat="1" ht="18" customHeight="1" x14ac:dyDescent="0.2">
      <c r="A32" s="154" t="s">
        <v>80</v>
      </c>
      <c r="B32" s="169" t="s">
        <v>186</v>
      </c>
      <c r="C32" s="163" t="s">
        <v>187</v>
      </c>
      <c r="D32" s="166">
        <f t="shared" ref="D32:K32" si="6">D30/D29</f>
        <v>14.088159031979258</v>
      </c>
      <c r="E32" s="166">
        <f t="shared" si="6"/>
        <v>14.088628762541807</v>
      </c>
      <c r="F32" s="166">
        <f>F30/F29</f>
        <v>17.370242214532873</v>
      </c>
      <c r="G32" s="166">
        <f t="shared" si="6"/>
        <v>16.816608996539792</v>
      </c>
      <c r="H32" s="166">
        <f t="shared" si="6"/>
        <v>16.262975778546711</v>
      </c>
      <c r="I32" s="166">
        <f>I30/I29</f>
        <v>15.70687098368759</v>
      </c>
      <c r="J32" s="166">
        <f t="shared" si="6"/>
        <v>15.32377656945131</v>
      </c>
      <c r="K32" s="166">
        <f t="shared" si="6"/>
        <v>14.829461196243201</v>
      </c>
    </row>
    <row r="33" spans="1:11" s="92" customFormat="1" ht="32.25" customHeight="1" x14ac:dyDescent="0.2">
      <c r="A33" s="39" t="s">
        <v>108</v>
      </c>
      <c r="B33" s="171" t="s">
        <v>188</v>
      </c>
      <c r="C33" s="30" t="s">
        <v>85</v>
      </c>
      <c r="D33" s="54">
        <v>132</v>
      </c>
      <c r="E33" s="54">
        <v>130</v>
      </c>
      <c r="F33" s="54">
        <v>148</v>
      </c>
      <c r="G33" s="54">
        <v>148</v>
      </c>
      <c r="H33" s="54">
        <v>148</v>
      </c>
      <c r="I33" s="54">
        <v>148</v>
      </c>
      <c r="J33" s="54">
        <v>148</v>
      </c>
      <c r="K33" s="54">
        <v>148</v>
      </c>
    </row>
    <row r="34" spans="1:11" s="92" customFormat="1" ht="15.75" x14ac:dyDescent="0.2">
      <c r="A34" s="39" t="s">
        <v>109</v>
      </c>
      <c r="B34" s="108" t="s">
        <v>103</v>
      </c>
      <c r="C34" s="114" t="s">
        <v>83</v>
      </c>
      <c r="D34" s="55">
        <v>267.5</v>
      </c>
      <c r="E34" s="55">
        <v>264</v>
      </c>
      <c r="F34" s="55">
        <v>28.1</v>
      </c>
      <c r="G34" s="55">
        <v>28.1</v>
      </c>
      <c r="H34" s="55">
        <v>28.1</v>
      </c>
      <c r="I34" s="55">
        <v>28.1</v>
      </c>
      <c r="J34" s="55">
        <v>28.1</v>
      </c>
      <c r="K34" s="55">
        <v>28.1</v>
      </c>
    </row>
    <row r="35" spans="1:11" s="92" customFormat="1" ht="20.25" customHeight="1" x14ac:dyDescent="0.2">
      <c r="A35" s="39" t="s">
        <v>110</v>
      </c>
      <c r="B35" s="108" t="s">
        <v>180</v>
      </c>
      <c r="C35" s="30" t="s">
        <v>273</v>
      </c>
      <c r="D35" s="153">
        <v>2.95</v>
      </c>
      <c r="E35" s="153">
        <v>2.85</v>
      </c>
      <c r="F35" s="153">
        <v>1.262</v>
      </c>
      <c r="G35" s="153">
        <v>1.262</v>
      </c>
      <c r="H35" s="153">
        <v>1.262</v>
      </c>
      <c r="I35" s="153">
        <v>1.262</v>
      </c>
      <c r="J35" s="153">
        <v>1.262</v>
      </c>
      <c r="K35" s="153">
        <v>1.262</v>
      </c>
    </row>
    <row r="36" spans="1:11" s="92" customFormat="1" ht="15.75" x14ac:dyDescent="0.2">
      <c r="A36" s="39" t="s">
        <v>111</v>
      </c>
      <c r="B36" s="117" t="s">
        <v>97</v>
      </c>
      <c r="C36" s="114" t="s">
        <v>89</v>
      </c>
      <c r="D36" s="311">
        <v>58.47</v>
      </c>
      <c r="E36" s="311">
        <v>57.93</v>
      </c>
      <c r="F36" s="311">
        <v>0</v>
      </c>
      <c r="G36" s="152">
        <v>0</v>
      </c>
      <c r="H36" s="152">
        <v>0</v>
      </c>
      <c r="I36" s="152">
        <v>0</v>
      </c>
      <c r="J36" s="152">
        <v>0</v>
      </c>
      <c r="K36" s="152">
        <v>0</v>
      </c>
    </row>
    <row r="37" spans="1:11" s="92" customFormat="1" ht="15.75" x14ac:dyDescent="0.2">
      <c r="A37" s="154" t="s">
        <v>112</v>
      </c>
      <c r="B37" s="169" t="s">
        <v>184</v>
      </c>
      <c r="C37" s="163" t="s">
        <v>185</v>
      </c>
      <c r="D37" s="165">
        <f t="shared" ref="D37:K37" si="7">D36/D34</f>
        <v>0.21857943925233644</v>
      </c>
      <c r="E37" s="165">
        <f t="shared" si="7"/>
        <v>0.21943181818181817</v>
      </c>
      <c r="F37" s="165">
        <f t="shared" si="7"/>
        <v>0</v>
      </c>
      <c r="G37" s="165">
        <f t="shared" si="7"/>
        <v>0</v>
      </c>
      <c r="H37" s="165">
        <f t="shared" si="7"/>
        <v>0</v>
      </c>
      <c r="I37" s="165">
        <f t="shared" si="7"/>
        <v>0</v>
      </c>
      <c r="J37" s="165">
        <f t="shared" si="7"/>
        <v>0</v>
      </c>
      <c r="K37" s="165">
        <f t="shared" si="7"/>
        <v>0</v>
      </c>
    </row>
    <row r="38" spans="1:11" s="92" customFormat="1" ht="15.75" x14ac:dyDescent="0.2">
      <c r="A38" s="154" t="s">
        <v>113</v>
      </c>
      <c r="B38" s="169" t="s">
        <v>186</v>
      </c>
      <c r="C38" s="163" t="s">
        <v>187</v>
      </c>
      <c r="D38" s="166">
        <f t="shared" ref="D38:J38" si="8">D36/D35</f>
        <v>19.820338983050846</v>
      </c>
      <c r="E38" s="166">
        <f t="shared" si="8"/>
        <v>20.326315789473682</v>
      </c>
      <c r="F38" s="166">
        <f t="shared" si="8"/>
        <v>0</v>
      </c>
      <c r="G38" s="166">
        <f t="shared" si="8"/>
        <v>0</v>
      </c>
      <c r="H38" s="166">
        <f t="shared" si="8"/>
        <v>0</v>
      </c>
      <c r="I38" s="166">
        <f t="shared" si="8"/>
        <v>0</v>
      </c>
      <c r="J38" s="166">
        <f t="shared" si="8"/>
        <v>0</v>
      </c>
      <c r="K38" s="166">
        <f>K36/K35</f>
        <v>0</v>
      </c>
    </row>
    <row r="39" spans="1:11" s="92" customFormat="1" ht="33" customHeight="1" x14ac:dyDescent="0.2">
      <c r="A39" s="39" t="s">
        <v>114</v>
      </c>
      <c r="B39" s="171" t="s">
        <v>189</v>
      </c>
      <c r="C39" s="30" t="s">
        <v>85</v>
      </c>
      <c r="D39" s="54">
        <v>159</v>
      </c>
      <c r="E39" s="54">
        <v>159</v>
      </c>
      <c r="F39" s="54">
        <v>279</v>
      </c>
      <c r="G39" s="54">
        <v>279</v>
      </c>
      <c r="H39" s="54">
        <v>279</v>
      </c>
      <c r="I39" s="54">
        <v>279</v>
      </c>
      <c r="J39" s="54">
        <v>279</v>
      </c>
      <c r="K39" s="54">
        <v>279</v>
      </c>
    </row>
    <row r="40" spans="1:11" s="92" customFormat="1" ht="15.75" x14ac:dyDescent="0.2">
      <c r="A40" s="39" t="s">
        <v>115</v>
      </c>
      <c r="B40" s="108" t="s">
        <v>103</v>
      </c>
      <c r="C40" s="114" t="s">
        <v>83</v>
      </c>
      <c r="D40" s="55">
        <v>180.2</v>
      </c>
      <c r="E40" s="55">
        <v>180.2</v>
      </c>
      <c r="F40" s="55">
        <v>365.2</v>
      </c>
      <c r="G40" s="55">
        <v>365.2</v>
      </c>
      <c r="H40" s="55">
        <v>365.2</v>
      </c>
      <c r="I40" s="55">
        <v>365.2</v>
      </c>
      <c r="J40" s="55">
        <v>365.2</v>
      </c>
      <c r="K40" s="55">
        <v>365.2</v>
      </c>
    </row>
    <row r="41" spans="1:11" s="92" customFormat="1" ht="15.75" x14ac:dyDescent="0.2">
      <c r="A41" s="39" t="s">
        <v>116</v>
      </c>
      <c r="B41" s="108" t="s">
        <v>180</v>
      </c>
      <c r="C41" s="30" t="s">
        <v>273</v>
      </c>
      <c r="D41" s="153">
        <v>1.8779999999999999</v>
      </c>
      <c r="E41" s="153">
        <v>1.8779999999999999</v>
      </c>
      <c r="F41" s="153">
        <v>5.1779999999999999</v>
      </c>
      <c r="G41" s="153">
        <v>5.1779999999999999</v>
      </c>
      <c r="H41" s="153">
        <v>5.1779999999999999</v>
      </c>
      <c r="I41" s="153">
        <v>5.1779999999999999</v>
      </c>
      <c r="J41" s="153">
        <v>5.1779999999999999</v>
      </c>
      <c r="K41" s="153">
        <v>5.1779999999999999</v>
      </c>
    </row>
    <row r="42" spans="1:11" s="92" customFormat="1" ht="15.75" x14ac:dyDescent="0.2">
      <c r="A42" s="39" t="s">
        <v>117</v>
      </c>
      <c r="B42" s="117" t="s">
        <v>101</v>
      </c>
      <c r="C42" s="114" t="s">
        <v>195</v>
      </c>
      <c r="D42" s="307">
        <v>254.94</v>
      </c>
      <c r="E42" s="307">
        <v>246.94</v>
      </c>
      <c r="F42" s="307">
        <v>465.82</v>
      </c>
      <c r="G42" s="307">
        <v>450.85</v>
      </c>
      <c r="H42" s="307">
        <v>435.89</v>
      </c>
      <c r="I42" s="307">
        <v>420.92</v>
      </c>
      <c r="J42" s="307">
        <v>415.79</v>
      </c>
      <c r="K42" s="307">
        <v>406</v>
      </c>
    </row>
    <row r="43" spans="1:11" s="92" customFormat="1" ht="15.75" x14ac:dyDescent="0.2">
      <c r="A43" s="154" t="s">
        <v>118</v>
      </c>
      <c r="B43" s="169" t="s">
        <v>190</v>
      </c>
      <c r="C43" s="163" t="s">
        <v>193</v>
      </c>
      <c r="D43" s="165">
        <f t="shared" ref="D43:K43" si="9">D42/D40</f>
        <v>1.4147613762486126</v>
      </c>
      <c r="E43" s="165">
        <f t="shared" si="9"/>
        <v>1.3703662597114319</v>
      </c>
      <c r="F43" s="165">
        <f t="shared" si="9"/>
        <v>1.2755202628696605</v>
      </c>
      <c r="G43" s="165">
        <f t="shared" si="9"/>
        <v>1.2345290251916758</v>
      </c>
      <c r="H43" s="165">
        <f t="shared" si="9"/>
        <v>1.1935651697699889</v>
      </c>
      <c r="I43" s="165">
        <f t="shared" si="9"/>
        <v>1.1525739320920045</v>
      </c>
      <c r="J43" s="165">
        <f t="shared" si="9"/>
        <v>1.1385268346111721</v>
      </c>
      <c r="K43" s="165">
        <f t="shared" si="9"/>
        <v>1.1117196056955094</v>
      </c>
    </row>
    <row r="44" spans="1:11" s="92" customFormat="1" ht="15.75" x14ac:dyDescent="0.2">
      <c r="A44" s="154"/>
      <c r="B44" s="169" t="s">
        <v>191</v>
      </c>
      <c r="C44" s="163" t="s">
        <v>194</v>
      </c>
      <c r="D44" s="166">
        <f t="shared" ref="D44:J44" si="10">D42/D41</f>
        <v>135.75079872204475</v>
      </c>
      <c r="E44" s="166">
        <f t="shared" si="10"/>
        <v>131.49094781682641</v>
      </c>
      <c r="F44" s="166">
        <f t="shared" si="10"/>
        <v>89.961375048281184</v>
      </c>
      <c r="G44" s="166">
        <f t="shared" si="10"/>
        <v>87.070297412128241</v>
      </c>
      <c r="H44" s="166">
        <f t="shared" si="10"/>
        <v>84.181151023561213</v>
      </c>
      <c r="I44" s="166">
        <f t="shared" si="10"/>
        <v>81.29007338740827</v>
      </c>
      <c r="J44" s="166">
        <f t="shared" si="10"/>
        <v>80.299343375820783</v>
      </c>
      <c r="K44" s="166">
        <f>K42/K41</f>
        <v>78.408651989185017</v>
      </c>
    </row>
    <row r="45" spans="1:11" s="92" customFormat="1" ht="34.5" customHeight="1" x14ac:dyDescent="0.2">
      <c r="A45" s="39" t="s">
        <v>119</v>
      </c>
      <c r="B45" s="171" t="s">
        <v>192</v>
      </c>
      <c r="C45" s="30" t="s">
        <v>85</v>
      </c>
      <c r="D45" s="190">
        <v>120</v>
      </c>
      <c r="E45" s="190">
        <v>120</v>
      </c>
      <c r="F45" s="190">
        <v>0</v>
      </c>
      <c r="G45" s="190">
        <v>0</v>
      </c>
      <c r="H45" s="190">
        <v>0</v>
      </c>
      <c r="I45" s="190">
        <v>0</v>
      </c>
      <c r="J45" s="190">
        <v>0</v>
      </c>
      <c r="K45" s="190">
        <v>0</v>
      </c>
    </row>
    <row r="46" spans="1:11" s="92" customFormat="1" ht="15.75" x14ac:dyDescent="0.2">
      <c r="A46" s="39" t="s">
        <v>120</v>
      </c>
      <c r="B46" s="108" t="s">
        <v>103</v>
      </c>
      <c r="C46" s="114" t="s">
        <v>83</v>
      </c>
      <c r="D46" s="55">
        <v>185</v>
      </c>
      <c r="E46" s="55">
        <v>185</v>
      </c>
      <c r="F46" s="55">
        <v>0</v>
      </c>
      <c r="G46" s="55">
        <v>0</v>
      </c>
      <c r="H46" s="55">
        <v>0</v>
      </c>
      <c r="I46" s="55">
        <v>0</v>
      </c>
      <c r="J46" s="55">
        <v>0</v>
      </c>
      <c r="K46" s="55">
        <v>0</v>
      </c>
    </row>
    <row r="47" spans="1:11" s="92" customFormat="1" ht="18" customHeight="1" x14ac:dyDescent="0.2">
      <c r="A47" s="39" t="s">
        <v>121</v>
      </c>
      <c r="B47" s="108" t="s">
        <v>180</v>
      </c>
      <c r="C47" s="30" t="s">
        <v>273</v>
      </c>
      <c r="D47" s="153">
        <v>3.3</v>
      </c>
      <c r="E47" s="153">
        <v>3.3</v>
      </c>
      <c r="F47" s="153">
        <v>0</v>
      </c>
      <c r="G47" s="153">
        <v>0</v>
      </c>
      <c r="H47" s="153">
        <v>0</v>
      </c>
      <c r="I47" s="153">
        <v>0</v>
      </c>
      <c r="J47" s="153">
        <v>0</v>
      </c>
      <c r="K47" s="153">
        <v>0</v>
      </c>
    </row>
    <row r="48" spans="1:11" s="92" customFormat="1" ht="15.75" x14ac:dyDescent="0.2">
      <c r="A48" s="39" t="s">
        <v>122</v>
      </c>
      <c r="B48" s="117" t="s">
        <v>101</v>
      </c>
      <c r="C48" s="114" t="s">
        <v>195</v>
      </c>
      <c r="D48" s="307">
        <v>240.76</v>
      </c>
      <c r="E48" s="307">
        <v>233.75</v>
      </c>
      <c r="F48" s="307">
        <v>0</v>
      </c>
      <c r="G48" s="307">
        <v>0</v>
      </c>
      <c r="H48" s="307">
        <v>0</v>
      </c>
      <c r="I48" s="307">
        <v>0</v>
      </c>
      <c r="J48" s="307">
        <v>0</v>
      </c>
      <c r="K48" s="307">
        <v>0</v>
      </c>
    </row>
    <row r="49" spans="1:11" s="92" customFormat="1" ht="15.75" x14ac:dyDescent="0.2">
      <c r="A49" s="154" t="s">
        <v>123</v>
      </c>
      <c r="B49" s="169" t="s">
        <v>190</v>
      </c>
      <c r="C49" s="163" t="s">
        <v>193</v>
      </c>
      <c r="D49" s="165">
        <f>IF(D48=0,0,D46/D48)</f>
        <v>0.76840006645622194</v>
      </c>
      <c r="E49" s="165">
        <f t="shared" ref="E49:K49" si="11">IF(E48=0,0,E46/E48)</f>
        <v>0.79144385026737973</v>
      </c>
      <c r="F49" s="165">
        <f t="shared" si="11"/>
        <v>0</v>
      </c>
      <c r="G49" s="165">
        <f t="shared" si="11"/>
        <v>0</v>
      </c>
      <c r="H49" s="165">
        <f t="shared" si="11"/>
        <v>0</v>
      </c>
      <c r="I49" s="165">
        <f t="shared" si="11"/>
        <v>0</v>
      </c>
      <c r="J49" s="165">
        <f t="shared" si="11"/>
        <v>0</v>
      </c>
      <c r="K49" s="165">
        <f t="shared" si="11"/>
        <v>0</v>
      </c>
    </row>
    <row r="50" spans="1:11" s="92" customFormat="1" ht="15.75" x14ac:dyDescent="0.2">
      <c r="A50" s="154" t="s">
        <v>124</v>
      </c>
      <c r="B50" s="169" t="s">
        <v>191</v>
      </c>
      <c r="C50" s="163" t="s">
        <v>194</v>
      </c>
      <c r="D50" s="166">
        <f>IF(D47=0,0,D48/D47)</f>
        <v>72.957575757575754</v>
      </c>
      <c r="E50" s="166">
        <f t="shared" ref="E50:K50" si="12">IF(E47=0,0,E48/E47)</f>
        <v>70.833333333333343</v>
      </c>
      <c r="F50" s="166">
        <f t="shared" si="12"/>
        <v>0</v>
      </c>
      <c r="G50" s="166">
        <f t="shared" si="12"/>
        <v>0</v>
      </c>
      <c r="H50" s="166">
        <f t="shared" si="12"/>
        <v>0</v>
      </c>
      <c r="I50" s="166">
        <f t="shared" si="12"/>
        <v>0</v>
      </c>
      <c r="J50" s="166">
        <f t="shared" si="12"/>
        <v>0</v>
      </c>
      <c r="K50" s="166">
        <f t="shared" si="12"/>
        <v>0</v>
      </c>
    </row>
    <row r="51" spans="1:11" s="92" customFormat="1" ht="32.25" customHeight="1" x14ac:dyDescent="0.2">
      <c r="A51" s="40" t="s">
        <v>126</v>
      </c>
      <c r="B51" s="171" t="s">
        <v>203</v>
      </c>
      <c r="C51" s="30" t="s">
        <v>85</v>
      </c>
      <c r="D51" s="54">
        <v>70</v>
      </c>
      <c r="E51" s="54">
        <v>70</v>
      </c>
      <c r="F51" s="54">
        <v>70</v>
      </c>
      <c r="G51" s="54">
        <v>70</v>
      </c>
      <c r="H51" s="54">
        <v>70</v>
      </c>
      <c r="I51" s="54">
        <v>70</v>
      </c>
      <c r="J51" s="54">
        <v>70</v>
      </c>
      <c r="K51" s="54">
        <v>70</v>
      </c>
    </row>
    <row r="52" spans="1:11" s="92" customFormat="1" ht="15.75" x14ac:dyDescent="0.2">
      <c r="A52" s="39" t="s">
        <v>127</v>
      </c>
      <c r="B52" s="108" t="s">
        <v>180</v>
      </c>
      <c r="C52" s="30" t="s">
        <v>273</v>
      </c>
      <c r="D52" s="311">
        <v>1.25</v>
      </c>
      <c r="E52" s="311">
        <v>1.25</v>
      </c>
      <c r="F52" s="311">
        <v>1.25</v>
      </c>
      <c r="G52" s="311">
        <v>1.25</v>
      </c>
      <c r="H52" s="311">
        <v>1.25</v>
      </c>
      <c r="I52" s="311">
        <v>1.25</v>
      </c>
      <c r="J52" s="311">
        <v>1.25</v>
      </c>
      <c r="K52" s="311">
        <v>1.25</v>
      </c>
    </row>
    <row r="53" spans="1:11" s="92" customFormat="1" ht="15.75" x14ac:dyDescent="0.2">
      <c r="A53" s="39" t="s">
        <v>128</v>
      </c>
      <c r="B53" s="117" t="s">
        <v>104</v>
      </c>
      <c r="C53" s="114" t="s">
        <v>195</v>
      </c>
      <c r="D53" s="56">
        <v>8298.6</v>
      </c>
      <c r="E53" s="56">
        <v>8049.6</v>
      </c>
      <c r="F53" s="56">
        <v>7828</v>
      </c>
      <c r="G53" s="56">
        <v>7578</v>
      </c>
      <c r="H53" s="56">
        <v>7328</v>
      </c>
      <c r="I53" s="56">
        <v>7078</v>
      </c>
      <c r="J53" s="56">
        <v>7000</v>
      </c>
      <c r="K53" s="56">
        <v>6750</v>
      </c>
    </row>
    <row r="54" spans="1:11" s="92" customFormat="1" ht="15.75" x14ac:dyDescent="0.2">
      <c r="A54" s="154" t="s">
        <v>129</v>
      </c>
      <c r="B54" s="169" t="s">
        <v>275</v>
      </c>
      <c r="C54" s="163" t="s">
        <v>194</v>
      </c>
      <c r="D54" s="167">
        <f t="shared" ref="D54:K54" si="13">D53/D52</f>
        <v>6638.88</v>
      </c>
      <c r="E54" s="167">
        <f t="shared" si="13"/>
        <v>6439.68</v>
      </c>
      <c r="F54" s="167">
        <f t="shared" si="13"/>
        <v>6262.4</v>
      </c>
      <c r="G54" s="167">
        <f t="shared" si="13"/>
        <v>6062.4</v>
      </c>
      <c r="H54" s="167">
        <f t="shared" si="13"/>
        <v>5862.4</v>
      </c>
      <c r="I54" s="167">
        <f t="shared" si="13"/>
        <v>5662.4</v>
      </c>
      <c r="J54" s="167">
        <f t="shared" si="13"/>
        <v>5600</v>
      </c>
      <c r="K54" s="167">
        <f t="shared" si="13"/>
        <v>5400</v>
      </c>
    </row>
    <row r="55" spans="1:11" ht="54" x14ac:dyDescent="0.2">
      <c r="A55" s="154" t="s">
        <v>130</v>
      </c>
      <c r="B55" s="169" t="s">
        <v>198</v>
      </c>
      <c r="C55" s="168" t="s">
        <v>199</v>
      </c>
      <c r="D55" s="165">
        <f t="shared" ref="D55:J55" si="14">D8/(D9*D7*1000)</f>
        <v>0.8291515379872576</v>
      </c>
      <c r="E55" s="165">
        <f t="shared" si="14"/>
        <v>0.80794733890087511</v>
      </c>
      <c r="F55" s="165">
        <f t="shared" si="14"/>
        <v>0.78835676359258211</v>
      </c>
      <c r="G55" s="165">
        <f t="shared" si="14"/>
        <v>0.76849409696056259</v>
      </c>
      <c r="H55" s="165">
        <f t="shared" si="14"/>
        <v>0.74661327351430928</v>
      </c>
      <c r="I55" s="165">
        <f t="shared" si="14"/>
        <v>0.72622474317410524</v>
      </c>
      <c r="J55" s="165">
        <f t="shared" si="14"/>
        <v>0.728697160569308</v>
      </c>
      <c r="K55" s="165">
        <f>K8/(K9*K7*1000)</f>
        <v>0.71769476441669355</v>
      </c>
    </row>
    <row r="56" spans="1:11" ht="54" x14ac:dyDescent="0.2">
      <c r="A56" s="154" t="s">
        <v>131</v>
      </c>
      <c r="B56" s="169" t="s">
        <v>196</v>
      </c>
      <c r="C56" s="163" t="s">
        <v>95</v>
      </c>
      <c r="D56" s="151">
        <f t="shared" ref="D56:J56" si="15">D18/D8*100</f>
        <v>100</v>
      </c>
      <c r="E56" s="151">
        <f t="shared" si="15"/>
        <v>100</v>
      </c>
      <c r="F56" s="151">
        <f t="shared" si="15"/>
        <v>100</v>
      </c>
      <c r="G56" s="151">
        <f t="shared" si="15"/>
        <v>100</v>
      </c>
      <c r="H56" s="151">
        <f t="shared" si="15"/>
        <v>100</v>
      </c>
      <c r="I56" s="151">
        <f t="shared" si="15"/>
        <v>100</v>
      </c>
      <c r="J56" s="151">
        <f t="shared" si="15"/>
        <v>100</v>
      </c>
      <c r="K56" s="151">
        <f>K18/K8*100</f>
        <v>100</v>
      </c>
    </row>
    <row r="57" spans="1:11" ht="81" x14ac:dyDescent="0.2">
      <c r="A57" s="154" t="s">
        <v>132</v>
      </c>
      <c r="B57" s="169" t="s">
        <v>0</v>
      </c>
      <c r="C57" s="163"/>
      <c r="D57" s="151" t="e">
        <f t="shared" ref="D57:J57" si="16">D26/D20</f>
        <v>#DIV/0!</v>
      </c>
      <c r="E57" s="151" t="e">
        <f t="shared" si="16"/>
        <v>#DIV/0!</v>
      </c>
      <c r="F57" s="151" t="e">
        <f t="shared" si="16"/>
        <v>#DIV/0!</v>
      </c>
      <c r="G57" s="151" t="e">
        <f t="shared" si="16"/>
        <v>#DIV/0!</v>
      </c>
      <c r="H57" s="151" t="e">
        <f t="shared" si="16"/>
        <v>#DIV/0!</v>
      </c>
      <c r="I57" s="151" t="e">
        <f t="shared" si="16"/>
        <v>#DIV/0!</v>
      </c>
      <c r="J57" s="151" t="e">
        <f t="shared" si="16"/>
        <v>#DIV/0!</v>
      </c>
      <c r="K57" s="151" t="e">
        <f>K26/K20</f>
        <v>#DIV/0!</v>
      </c>
    </row>
    <row r="58" spans="1:11" ht="54" x14ac:dyDescent="0.2">
      <c r="A58" s="154" t="s">
        <v>133</v>
      </c>
      <c r="B58" s="169" t="s">
        <v>200</v>
      </c>
      <c r="C58" s="163" t="s">
        <v>95</v>
      </c>
      <c r="D58" s="151">
        <f t="shared" ref="D58:J58" si="17">D30/D10*100</f>
        <v>21.80018724087201</v>
      </c>
      <c r="E58" s="151">
        <f t="shared" si="17"/>
        <v>22.532762770794331</v>
      </c>
      <c r="F58" s="151">
        <f>F30/F10*100</f>
        <v>100</v>
      </c>
      <c r="G58" s="151">
        <f t="shared" si="17"/>
        <v>100</v>
      </c>
      <c r="H58" s="151">
        <f t="shared" si="17"/>
        <v>100</v>
      </c>
      <c r="I58" s="151">
        <f>I30/I10*100</f>
        <v>100</v>
      </c>
      <c r="J58" s="151">
        <f t="shared" si="17"/>
        <v>100</v>
      </c>
      <c r="K58" s="151">
        <f>K30/K10*100</f>
        <v>100</v>
      </c>
    </row>
    <row r="59" spans="1:11" ht="81" x14ac:dyDescent="0.2">
      <c r="A59" s="154" t="s">
        <v>134</v>
      </c>
      <c r="B59" s="169" t="s">
        <v>1</v>
      </c>
      <c r="C59" s="163"/>
      <c r="D59" s="151">
        <f t="shared" ref="D59:J59" si="18">D38/D32</f>
        <v>1.4068792762815845</v>
      </c>
      <c r="E59" s="151">
        <f t="shared" si="18"/>
        <v>1.4427462127127906</v>
      </c>
      <c r="F59" s="151">
        <f t="shared" si="18"/>
        <v>0</v>
      </c>
      <c r="G59" s="151">
        <f t="shared" si="18"/>
        <v>0</v>
      </c>
      <c r="H59" s="151">
        <f t="shared" si="18"/>
        <v>0</v>
      </c>
      <c r="I59" s="151">
        <f t="shared" si="18"/>
        <v>0</v>
      </c>
      <c r="J59" s="151">
        <f t="shared" si="18"/>
        <v>0</v>
      </c>
      <c r="K59" s="151">
        <f>K38/K32</f>
        <v>0</v>
      </c>
    </row>
    <row r="60" spans="1:11" ht="40.5" x14ac:dyDescent="0.2">
      <c r="A60" s="154" t="s">
        <v>135</v>
      </c>
      <c r="B60" s="169" t="s">
        <v>201</v>
      </c>
      <c r="C60" s="163" t="s">
        <v>95</v>
      </c>
      <c r="D60" s="151">
        <f t="shared" ref="D60:J60" si="19">D42/D11*100</f>
        <v>50.967612954818073</v>
      </c>
      <c r="E60" s="151">
        <f t="shared" si="19"/>
        <v>50.895525464251115</v>
      </c>
      <c r="F60" s="151">
        <f t="shared" si="19"/>
        <v>99.070588485505866</v>
      </c>
      <c r="G60" s="151">
        <f t="shared" si="19"/>
        <v>99.048727975745862</v>
      </c>
      <c r="H60" s="151">
        <f t="shared" si="19"/>
        <v>99.025398700531596</v>
      </c>
      <c r="I60" s="151">
        <f t="shared" si="19"/>
        <v>99.000399840063977</v>
      </c>
      <c r="J60" s="151">
        <f t="shared" si="19"/>
        <v>98.997619047619054</v>
      </c>
      <c r="K60" s="151">
        <f>K42/K11*100</f>
        <v>99.024390243902445</v>
      </c>
    </row>
    <row r="61" spans="1:11" ht="67.5" x14ac:dyDescent="0.2">
      <c r="A61" s="154" t="s">
        <v>136</v>
      </c>
      <c r="B61" s="169" t="s">
        <v>2</v>
      </c>
      <c r="C61" s="155"/>
      <c r="D61" s="165">
        <f t="shared" ref="D61:J61" si="20">D50/D44</f>
        <v>0.53743754323655468</v>
      </c>
      <c r="E61" s="165">
        <f t="shared" si="20"/>
        <v>0.53869360978375325</v>
      </c>
      <c r="F61" s="165">
        <f t="shared" si="20"/>
        <v>0</v>
      </c>
      <c r="G61" s="165">
        <f t="shared" si="20"/>
        <v>0</v>
      </c>
      <c r="H61" s="165">
        <f t="shared" si="20"/>
        <v>0</v>
      </c>
      <c r="I61" s="165">
        <f t="shared" si="20"/>
        <v>0</v>
      </c>
      <c r="J61" s="165">
        <f t="shared" si="20"/>
        <v>0</v>
      </c>
      <c r="K61" s="165">
        <f>K50/K44</f>
        <v>0</v>
      </c>
    </row>
    <row r="62" spans="1:11" ht="54" x14ac:dyDescent="0.2">
      <c r="A62" s="154" t="s">
        <v>137</v>
      </c>
      <c r="B62" s="169" t="s">
        <v>204</v>
      </c>
      <c r="C62" s="163" t="s">
        <v>95</v>
      </c>
      <c r="D62" s="151">
        <f t="shared" ref="D62:K62" si="21">D53/D12*100</f>
        <v>99.658940795004199</v>
      </c>
      <c r="E62" s="151">
        <f t="shared" si="21"/>
        <v>99.648427828670478</v>
      </c>
      <c r="F62" s="151">
        <f t="shared" si="21"/>
        <v>100</v>
      </c>
      <c r="G62" s="151">
        <f t="shared" si="21"/>
        <v>100</v>
      </c>
      <c r="H62" s="151">
        <f t="shared" si="21"/>
        <v>100</v>
      </c>
      <c r="I62" s="151">
        <f t="shared" si="21"/>
        <v>100</v>
      </c>
      <c r="J62" s="151">
        <f t="shared" si="21"/>
        <v>100</v>
      </c>
      <c r="K62" s="151">
        <f t="shared" si="21"/>
        <v>100</v>
      </c>
    </row>
    <row r="63" spans="1:11" ht="15.75" x14ac:dyDescent="0.2">
      <c r="A63" s="50"/>
    </row>
    <row r="73" spans="1:1" ht="24.75" customHeight="1" x14ac:dyDescent="0.2">
      <c r="A73" s="10"/>
    </row>
    <row r="74" spans="1:1" x14ac:dyDescent="0.2">
      <c r="A74" s="10"/>
    </row>
    <row r="75" spans="1:1" x14ac:dyDescent="0.2">
      <c r="A75" s="10"/>
    </row>
    <row r="76" spans="1:1" x14ac:dyDescent="0.2">
      <c r="A76" s="10"/>
    </row>
    <row r="77" spans="1:1" x14ac:dyDescent="0.2">
      <c r="A77" s="10"/>
    </row>
    <row r="78" spans="1:1" x14ac:dyDescent="0.2">
      <c r="A78" s="10"/>
    </row>
    <row r="79" spans="1:1" x14ac:dyDescent="0.2">
      <c r="A79" s="10"/>
    </row>
    <row r="80" spans="1:1" x14ac:dyDescent="0.2">
      <c r="A80" s="10"/>
    </row>
    <row r="81" spans="1:1" x14ac:dyDescent="0.2">
      <c r="A81" s="10"/>
    </row>
    <row r="82" spans="1:1" x14ac:dyDescent="0.2">
      <c r="A82" s="10"/>
    </row>
    <row r="83" spans="1:1" x14ac:dyDescent="0.2">
      <c r="A83" s="10"/>
    </row>
    <row r="84" spans="1:1" x14ac:dyDescent="0.2">
      <c r="A84" s="10"/>
    </row>
    <row r="85" spans="1:1" x14ac:dyDescent="0.2">
      <c r="A85" s="10"/>
    </row>
    <row r="86" spans="1:1" x14ac:dyDescent="0.2">
      <c r="A86" s="10"/>
    </row>
    <row r="87" spans="1:1" x14ac:dyDescent="0.2">
      <c r="A87" s="10"/>
    </row>
    <row r="88" spans="1:1" x14ac:dyDescent="0.2">
      <c r="A88" s="10"/>
    </row>
    <row r="89" spans="1:1" x14ac:dyDescent="0.2">
      <c r="A89" s="10"/>
    </row>
    <row r="90" spans="1:1" x14ac:dyDescent="0.2">
      <c r="A90" s="10"/>
    </row>
    <row r="91" spans="1:1" x14ac:dyDescent="0.2">
      <c r="A91" s="10"/>
    </row>
    <row r="114" spans="3:3" x14ac:dyDescent="0.2">
      <c r="C114" s="10"/>
    </row>
    <row r="115" spans="3:3" x14ac:dyDescent="0.2">
      <c r="C115" s="10"/>
    </row>
    <row r="116" spans="3:3" x14ac:dyDescent="0.2">
      <c r="C116" s="10"/>
    </row>
    <row r="117" spans="3:3" x14ac:dyDescent="0.2">
      <c r="C117" s="10"/>
    </row>
    <row r="118" spans="3:3" x14ac:dyDescent="0.2">
      <c r="C118" s="10"/>
    </row>
    <row r="119" spans="3:3" x14ac:dyDescent="0.2">
      <c r="C119" s="10"/>
    </row>
    <row r="120" spans="3:3" x14ac:dyDescent="0.2">
      <c r="C120" s="10"/>
    </row>
    <row r="121" spans="3:3" x14ac:dyDescent="0.2">
      <c r="C121" s="10"/>
    </row>
    <row r="122" spans="3:3" x14ac:dyDescent="0.2">
      <c r="C122" s="10"/>
    </row>
    <row r="123" spans="3:3" x14ac:dyDescent="0.2">
      <c r="C123" s="10"/>
    </row>
    <row r="124" spans="3:3" x14ac:dyDescent="0.2">
      <c r="C124" s="10"/>
    </row>
    <row r="125" spans="3:3" x14ac:dyDescent="0.2">
      <c r="C125" s="10"/>
    </row>
    <row r="126" spans="3:3" x14ac:dyDescent="0.2">
      <c r="C126" s="10"/>
    </row>
    <row r="127" spans="3:3" x14ac:dyDescent="0.2">
      <c r="C127" s="10"/>
    </row>
    <row r="128" spans="3:3" x14ac:dyDescent="0.2">
      <c r="C128" s="10"/>
    </row>
    <row r="129" spans="3:3" x14ac:dyDescent="0.2">
      <c r="C129" s="10"/>
    </row>
    <row r="130" spans="3:3" x14ac:dyDescent="0.2">
      <c r="C130" s="10"/>
    </row>
    <row r="131" spans="3:3" x14ac:dyDescent="0.2">
      <c r="C131" s="10"/>
    </row>
    <row r="132" spans="3:3" x14ac:dyDescent="0.2">
      <c r="C132" s="10"/>
    </row>
    <row r="133" spans="3:3" x14ac:dyDescent="0.2">
      <c r="C133" s="10"/>
    </row>
    <row r="134" spans="3:3" x14ac:dyDescent="0.2">
      <c r="C134" s="10"/>
    </row>
    <row r="135" spans="3:3" x14ac:dyDescent="0.2">
      <c r="C135" s="10"/>
    </row>
    <row r="136" spans="3:3" x14ac:dyDescent="0.2">
      <c r="C136" s="10"/>
    </row>
    <row r="137" spans="3:3" x14ac:dyDescent="0.2">
      <c r="C137" s="10"/>
    </row>
    <row r="138" spans="3:3" x14ac:dyDescent="0.2">
      <c r="C138" s="10"/>
    </row>
    <row r="139" spans="3:3" x14ac:dyDescent="0.2">
      <c r="C139" s="10"/>
    </row>
    <row r="140" spans="3:3" x14ac:dyDescent="0.2">
      <c r="C140" s="10"/>
    </row>
    <row r="141" spans="3:3" x14ac:dyDescent="0.2">
      <c r="C141" s="10"/>
    </row>
    <row r="142" spans="3:3" x14ac:dyDescent="0.2">
      <c r="C142" s="10"/>
    </row>
    <row r="143" spans="3:3" x14ac:dyDescent="0.2">
      <c r="C143" s="10"/>
    </row>
    <row r="144" spans="3:3" x14ac:dyDescent="0.2">
      <c r="C144" s="10"/>
    </row>
    <row r="145" spans="3:3" x14ac:dyDescent="0.2">
      <c r="C145" s="10"/>
    </row>
    <row r="146" spans="3:3" x14ac:dyDescent="0.2">
      <c r="C146" s="10"/>
    </row>
    <row r="147" spans="3:3" x14ac:dyDescent="0.2">
      <c r="C147" s="10"/>
    </row>
    <row r="148" spans="3:3" x14ac:dyDescent="0.2">
      <c r="C148" s="10"/>
    </row>
    <row r="149" spans="3:3" x14ac:dyDescent="0.2">
      <c r="C149" s="10"/>
    </row>
    <row r="150" spans="3:3" x14ac:dyDescent="0.2">
      <c r="C150" s="10"/>
    </row>
    <row r="151" spans="3:3" x14ac:dyDescent="0.2">
      <c r="C151" s="10"/>
    </row>
    <row r="152" spans="3:3" x14ac:dyDescent="0.2">
      <c r="C152" s="10"/>
    </row>
    <row r="153" spans="3:3" x14ac:dyDescent="0.2">
      <c r="C153" s="10"/>
    </row>
    <row r="154" spans="3:3" x14ac:dyDescent="0.2">
      <c r="C154" s="10"/>
    </row>
    <row r="155" spans="3:3" x14ac:dyDescent="0.2">
      <c r="C155" s="10"/>
    </row>
    <row r="156" spans="3:3" x14ac:dyDescent="0.2">
      <c r="C156" s="10"/>
    </row>
    <row r="157" spans="3:3" x14ac:dyDescent="0.2">
      <c r="C157" s="10"/>
    </row>
    <row r="158" spans="3:3" x14ac:dyDescent="0.2">
      <c r="C158" s="10"/>
    </row>
    <row r="159" spans="3:3" x14ac:dyDescent="0.2">
      <c r="C159" s="10"/>
    </row>
    <row r="160" spans="3:3" x14ac:dyDescent="0.2">
      <c r="C160" s="10"/>
    </row>
    <row r="161" spans="3:3" x14ac:dyDescent="0.2">
      <c r="C161" s="10"/>
    </row>
    <row r="162" spans="3:3" x14ac:dyDescent="0.2">
      <c r="C162" s="10"/>
    </row>
    <row r="163" spans="3:3" x14ac:dyDescent="0.2">
      <c r="C163" s="10"/>
    </row>
    <row r="164" spans="3:3" x14ac:dyDescent="0.2">
      <c r="C164" s="10"/>
    </row>
    <row r="165" spans="3:3" x14ac:dyDescent="0.2">
      <c r="C165" s="10"/>
    </row>
    <row r="166" spans="3:3" x14ac:dyDescent="0.2">
      <c r="C166" s="10"/>
    </row>
    <row r="167" spans="3:3" x14ac:dyDescent="0.2">
      <c r="C167" s="10"/>
    </row>
    <row r="168" spans="3:3" x14ac:dyDescent="0.2">
      <c r="C168" s="10"/>
    </row>
    <row r="169" spans="3:3" x14ac:dyDescent="0.2">
      <c r="C169" s="10"/>
    </row>
    <row r="170" spans="3:3" x14ac:dyDescent="0.2">
      <c r="C170" s="10"/>
    </row>
    <row r="171" spans="3:3" x14ac:dyDescent="0.2">
      <c r="C171" s="10"/>
    </row>
    <row r="172" spans="3:3" x14ac:dyDescent="0.2">
      <c r="C172" s="10"/>
    </row>
    <row r="173" spans="3:3" x14ac:dyDescent="0.2">
      <c r="C173" s="10"/>
    </row>
    <row r="174" spans="3:3" x14ac:dyDescent="0.2">
      <c r="C174" s="10"/>
    </row>
    <row r="175" spans="3:3" x14ac:dyDescent="0.2">
      <c r="C175" s="10"/>
    </row>
    <row r="176" spans="3:3" x14ac:dyDescent="0.2">
      <c r="C176" s="10"/>
    </row>
    <row r="177" spans="3:3" x14ac:dyDescent="0.2">
      <c r="C177" s="10"/>
    </row>
    <row r="178" spans="3:3" x14ac:dyDescent="0.2">
      <c r="C178" s="10"/>
    </row>
    <row r="179" spans="3:3" x14ac:dyDescent="0.2">
      <c r="C179" s="10"/>
    </row>
    <row r="180" spans="3:3" x14ac:dyDescent="0.2">
      <c r="C180" s="10"/>
    </row>
    <row r="181" spans="3:3" x14ac:dyDescent="0.2">
      <c r="C181" s="10"/>
    </row>
    <row r="182" spans="3:3" x14ac:dyDescent="0.2">
      <c r="C182" s="10"/>
    </row>
    <row r="183" spans="3:3" x14ac:dyDescent="0.2">
      <c r="C183" s="10"/>
    </row>
    <row r="184" spans="3:3" x14ac:dyDescent="0.2">
      <c r="C184" s="10"/>
    </row>
    <row r="185" spans="3:3" x14ac:dyDescent="0.2">
      <c r="C185" s="10"/>
    </row>
    <row r="186" spans="3:3" x14ac:dyDescent="0.2">
      <c r="C186" s="10"/>
    </row>
    <row r="187" spans="3:3" x14ac:dyDescent="0.2">
      <c r="C187" s="10"/>
    </row>
    <row r="188" spans="3:3" x14ac:dyDescent="0.2">
      <c r="C188" s="10"/>
    </row>
    <row r="189" spans="3:3" x14ac:dyDescent="0.2">
      <c r="C189" s="10"/>
    </row>
    <row r="190" spans="3:3" x14ac:dyDescent="0.2">
      <c r="C190" s="10"/>
    </row>
    <row r="191" spans="3:3" x14ac:dyDescent="0.2">
      <c r="C191" s="10"/>
    </row>
    <row r="192" spans="3:3" x14ac:dyDescent="0.2">
      <c r="C192" s="10"/>
    </row>
    <row r="193" spans="3:3" x14ac:dyDescent="0.2">
      <c r="C193" s="10"/>
    </row>
    <row r="194" spans="3:3" x14ac:dyDescent="0.2">
      <c r="C194" s="10"/>
    </row>
    <row r="195" spans="3:3" x14ac:dyDescent="0.2">
      <c r="C195" s="10"/>
    </row>
    <row r="196" spans="3:3" x14ac:dyDescent="0.2">
      <c r="C196" s="10"/>
    </row>
    <row r="197" spans="3:3" x14ac:dyDescent="0.2">
      <c r="C197" s="10"/>
    </row>
    <row r="198" spans="3:3" x14ac:dyDescent="0.2">
      <c r="C198" s="10"/>
    </row>
    <row r="199" spans="3:3" x14ac:dyDescent="0.2">
      <c r="C199" s="10"/>
    </row>
    <row r="200" spans="3:3" x14ac:dyDescent="0.2">
      <c r="C200" s="10"/>
    </row>
    <row r="201" spans="3:3" x14ac:dyDescent="0.2">
      <c r="C201" s="10"/>
    </row>
    <row r="202" spans="3:3" x14ac:dyDescent="0.2">
      <c r="C202" s="10"/>
    </row>
    <row r="203" spans="3:3" x14ac:dyDescent="0.2">
      <c r="C203" s="10"/>
    </row>
    <row r="204" spans="3:3" x14ac:dyDescent="0.2">
      <c r="C204" s="10"/>
    </row>
    <row r="205" spans="3:3" x14ac:dyDescent="0.2">
      <c r="C205" s="10"/>
    </row>
    <row r="206" spans="3:3" x14ac:dyDescent="0.2">
      <c r="C206" s="10"/>
    </row>
    <row r="207" spans="3:3" x14ac:dyDescent="0.2">
      <c r="C207" s="10"/>
    </row>
    <row r="208" spans="3:3" x14ac:dyDescent="0.2">
      <c r="C208" s="10"/>
    </row>
    <row r="209" spans="3:3" x14ac:dyDescent="0.2">
      <c r="C209" s="10"/>
    </row>
    <row r="210" spans="3:3" x14ac:dyDescent="0.2">
      <c r="C210" s="10"/>
    </row>
    <row r="211" spans="3:3" x14ac:dyDescent="0.2">
      <c r="C211" s="10"/>
    </row>
    <row r="212" spans="3:3" x14ac:dyDescent="0.2">
      <c r="C212" s="10"/>
    </row>
    <row r="213" spans="3:3" x14ac:dyDescent="0.2">
      <c r="C213" s="10"/>
    </row>
    <row r="214" spans="3:3" x14ac:dyDescent="0.2">
      <c r="C214" s="10"/>
    </row>
    <row r="215" spans="3:3" x14ac:dyDescent="0.2">
      <c r="C215" s="10"/>
    </row>
    <row r="216" spans="3:3" x14ac:dyDescent="0.2">
      <c r="C216" s="10"/>
    </row>
    <row r="217" spans="3:3" x14ac:dyDescent="0.2">
      <c r="C217" s="10"/>
    </row>
    <row r="218" spans="3:3" x14ac:dyDescent="0.2">
      <c r="C218" s="10"/>
    </row>
    <row r="219" spans="3:3" x14ac:dyDescent="0.2">
      <c r="C219" s="10"/>
    </row>
    <row r="220" spans="3:3" x14ac:dyDescent="0.2">
      <c r="C220" s="10"/>
    </row>
    <row r="221" spans="3:3" x14ac:dyDescent="0.2">
      <c r="C221" s="10"/>
    </row>
    <row r="222" spans="3:3" x14ac:dyDescent="0.2">
      <c r="C222" s="10"/>
    </row>
    <row r="223" spans="3:3" x14ac:dyDescent="0.2">
      <c r="C223" s="10"/>
    </row>
    <row r="224" spans="3:3" x14ac:dyDescent="0.2">
      <c r="C224" s="10"/>
    </row>
    <row r="225" spans="3:3" x14ac:dyDescent="0.2">
      <c r="C225" s="10"/>
    </row>
    <row r="226" spans="3:3" x14ac:dyDescent="0.2">
      <c r="C226" s="10"/>
    </row>
    <row r="227" spans="3:3" x14ac:dyDescent="0.2">
      <c r="C227" s="10"/>
    </row>
    <row r="228" spans="3:3" x14ac:dyDescent="0.2">
      <c r="C228" s="10"/>
    </row>
    <row r="229" spans="3:3" x14ac:dyDescent="0.2">
      <c r="C229" s="10"/>
    </row>
    <row r="230" spans="3:3" x14ac:dyDescent="0.2">
      <c r="C230" s="10"/>
    </row>
    <row r="231" spans="3:3" x14ac:dyDescent="0.2">
      <c r="C231" s="10"/>
    </row>
    <row r="232" spans="3:3" x14ac:dyDescent="0.2">
      <c r="C232" s="10"/>
    </row>
    <row r="233" spans="3:3" x14ac:dyDescent="0.2">
      <c r="C233" s="10"/>
    </row>
    <row r="234" spans="3:3" x14ac:dyDescent="0.2">
      <c r="C234" s="10"/>
    </row>
    <row r="235" spans="3:3" x14ac:dyDescent="0.2">
      <c r="C235" s="10"/>
    </row>
    <row r="236" spans="3:3" x14ac:dyDescent="0.2">
      <c r="C236" s="10"/>
    </row>
    <row r="237" spans="3:3" x14ac:dyDescent="0.2">
      <c r="C237" s="10"/>
    </row>
    <row r="238" spans="3:3" x14ac:dyDescent="0.2">
      <c r="C238" s="10"/>
    </row>
    <row r="239" spans="3:3" x14ac:dyDescent="0.2">
      <c r="C239" s="10"/>
    </row>
    <row r="240" spans="3:3" x14ac:dyDescent="0.2">
      <c r="C240" s="10"/>
    </row>
    <row r="241" spans="3:3" x14ac:dyDescent="0.2">
      <c r="C241" s="10"/>
    </row>
    <row r="242" spans="3:3" x14ac:dyDescent="0.2">
      <c r="C242" s="10"/>
    </row>
    <row r="243" spans="3:3" x14ac:dyDescent="0.2">
      <c r="C243" s="10"/>
    </row>
    <row r="244" spans="3:3" x14ac:dyDescent="0.2">
      <c r="C244" s="10"/>
    </row>
    <row r="245" spans="3:3" x14ac:dyDescent="0.2">
      <c r="C245" s="10"/>
    </row>
    <row r="246" spans="3:3" x14ac:dyDescent="0.2">
      <c r="C246" s="10"/>
    </row>
    <row r="247" spans="3:3" x14ac:dyDescent="0.2">
      <c r="C247" s="10"/>
    </row>
    <row r="248" spans="3:3" x14ac:dyDescent="0.2">
      <c r="C248" s="10"/>
    </row>
    <row r="249" spans="3:3" x14ac:dyDescent="0.2">
      <c r="C249" s="10"/>
    </row>
    <row r="250" spans="3:3" x14ac:dyDescent="0.2">
      <c r="C250" s="10"/>
    </row>
    <row r="251" spans="3:3" x14ac:dyDescent="0.2">
      <c r="C251" s="10"/>
    </row>
    <row r="252" spans="3:3" x14ac:dyDescent="0.2">
      <c r="C252" s="10"/>
    </row>
    <row r="253" spans="3:3" x14ac:dyDescent="0.2">
      <c r="C253" s="10"/>
    </row>
    <row r="254" spans="3:3" x14ac:dyDescent="0.2">
      <c r="C254" s="10"/>
    </row>
    <row r="255" spans="3:3" x14ac:dyDescent="0.2">
      <c r="C255" s="10"/>
    </row>
    <row r="256" spans="3:3" x14ac:dyDescent="0.2">
      <c r="C256" s="10"/>
    </row>
    <row r="257" spans="3:3" x14ac:dyDescent="0.2">
      <c r="C257" s="10"/>
    </row>
    <row r="258" spans="3:3" x14ac:dyDescent="0.2">
      <c r="C258" s="10"/>
    </row>
    <row r="259" spans="3:3" x14ac:dyDescent="0.2">
      <c r="C259" s="10"/>
    </row>
    <row r="260" spans="3:3" x14ac:dyDescent="0.2">
      <c r="C260" s="10"/>
    </row>
    <row r="261" spans="3:3" x14ac:dyDescent="0.2">
      <c r="C261" s="10"/>
    </row>
    <row r="262" spans="3:3" x14ac:dyDescent="0.2">
      <c r="C262" s="10"/>
    </row>
    <row r="263" spans="3:3" x14ac:dyDescent="0.2">
      <c r="C263" s="10"/>
    </row>
    <row r="264" spans="3:3" x14ac:dyDescent="0.2">
      <c r="C264" s="10"/>
    </row>
    <row r="265" spans="3:3" x14ac:dyDescent="0.2">
      <c r="C265" s="10"/>
    </row>
    <row r="266" spans="3:3" x14ac:dyDescent="0.2">
      <c r="C266" s="10"/>
    </row>
    <row r="267" spans="3:3" x14ac:dyDescent="0.2">
      <c r="C267" s="10"/>
    </row>
    <row r="268" spans="3:3" x14ac:dyDescent="0.2">
      <c r="C268" s="10"/>
    </row>
    <row r="269" spans="3:3" x14ac:dyDescent="0.2">
      <c r="C269" s="10"/>
    </row>
    <row r="270" spans="3:3" x14ac:dyDescent="0.2">
      <c r="C270" s="10"/>
    </row>
    <row r="271" spans="3:3" x14ac:dyDescent="0.2">
      <c r="C271" s="10"/>
    </row>
    <row r="272" spans="3:3" x14ac:dyDescent="0.2">
      <c r="C272" s="10"/>
    </row>
    <row r="273" spans="3:3" x14ac:dyDescent="0.2">
      <c r="C273" s="10"/>
    </row>
    <row r="274" spans="3:3" x14ac:dyDescent="0.2">
      <c r="C274" s="10"/>
    </row>
    <row r="275" spans="3:3" x14ac:dyDescent="0.2">
      <c r="C275" s="10"/>
    </row>
    <row r="276" spans="3:3" x14ac:dyDescent="0.2">
      <c r="C276" s="10"/>
    </row>
    <row r="277" spans="3:3" x14ac:dyDescent="0.2">
      <c r="C277" s="10"/>
    </row>
    <row r="278" spans="3:3" x14ac:dyDescent="0.2">
      <c r="C278" s="10"/>
    </row>
    <row r="279" spans="3:3" x14ac:dyDescent="0.2">
      <c r="C279" s="10"/>
    </row>
    <row r="280" spans="3:3" x14ac:dyDescent="0.2">
      <c r="C280" s="10"/>
    </row>
    <row r="281" spans="3:3" x14ac:dyDescent="0.2">
      <c r="C281" s="10"/>
    </row>
    <row r="282" spans="3:3" x14ac:dyDescent="0.2">
      <c r="C282" s="10"/>
    </row>
    <row r="283" spans="3:3" x14ac:dyDescent="0.2">
      <c r="C283" s="10"/>
    </row>
    <row r="284" spans="3:3" x14ac:dyDescent="0.2">
      <c r="C284" s="10"/>
    </row>
    <row r="285" spans="3:3" x14ac:dyDescent="0.2">
      <c r="C285" s="10"/>
    </row>
    <row r="286" spans="3:3" x14ac:dyDescent="0.2">
      <c r="C286" s="10"/>
    </row>
    <row r="287" spans="3:3" x14ac:dyDescent="0.2">
      <c r="C287" s="10"/>
    </row>
    <row r="288" spans="3:3" x14ac:dyDescent="0.2">
      <c r="C288" s="10"/>
    </row>
    <row r="289" spans="3:3" x14ac:dyDescent="0.2">
      <c r="C289" s="10"/>
    </row>
    <row r="290" spans="3:3" x14ac:dyDescent="0.2">
      <c r="C290" s="10"/>
    </row>
    <row r="291" spans="3:3" x14ac:dyDescent="0.2">
      <c r="C291" s="10"/>
    </row>
    <row r="292" spans="3:3" x14ac:dyDescent="0.2">
      <c r="C292" s="10"/>
    </row>
    <row r="293" spans="3:3" x14ac:dyDescent="0.2">
      <c r="C293" s="10"/>
    </row>
    <row r="294" spans="3:3" x14ac:dyDescent="0.2">
      <c r="C294" s="10"/>
    </row>
    <row r="295" spans="3:3" x14ac:dyDescent="0.2">
      <c r="C295" s="10"/>
    </row>
    <row r="296" spans="3:3" x14ac:dyDescent="0.2">
      <c r="C296" s="10"/>
    </row>
    <row r="297" spans="3:3" x14ac:dyDescent="0.2">
      <c r="C297" s="10"/>
    </row>
    <row r="298" spans="3:3" x14ac:dyDescent="0.2">
      <c r="C298" s="10"/>
    </row>
    <row r="299" spans="3:3" x14ac:dyDescent="0.2">
      <c r="C299" s="10"/>
    </row>
    <row r="300" spans="3:3" x14ac:dyDescent="0.2">
      <c r="C300" s="10"/>
    </row>
    <row r="301" spans="3:3" x14ac:dyDescent="0.2">
      <c r="C301" s="10"/>
    </row>
    <row r="302" spans="3:3" x14ac:dyDescent="0.2">
      <c r="C302" s="10"/>
    </row>
    <row r="303" spans="3:3" x14ac:dyDescent="0.2">
      <c r="C303" s="10"/>
    </row>
    <row r="304" spans="3:3" x14ac:dyDescent="0.2">
      <c r="C304" s="10"/>
    </row>
    <row r="305" spans="3:3" x14ac:dyDescent="0.2">
      <c r="C305" s="10"/>
    </row>
    <row r="306" spans="3:3" x14ac:dyDescent="0.2">
      <c r="C306" s="10"/>
    </row>
    <row r="307" spans="3:3" x14ac:dyDescent="0.2">
      <c r="C307" s="10"/>
    </row>
    <row r="308" spans="3:3" x14ac:dyDescent="0.2">
      <c r="C308" s="10"/>
    </row>
    <row r="309" spans="3:3" x14ac:dyDescent="0.2">
      <c r="C309" s="10"/>
    </row>
    <row r="310" spans="3:3" x14ac:dyDescent="0.2">
      <c r="C310" s="10"/>
    </row>
    <row r="311" spans="3:3" x14ac:dyDescent="0.2">
      <c r="C311" s="10"/>
    </row>
    <row r="312" spans="3:3" x14ac:dyDescent="0.2">
      <c r="C312" s="10"/>
    </row>
    <row r="313" spans="3:3" x14ac:dyDescent="0.2">
      <c r="C313" s="10"/>
    </row>
    <row r="314" spans="3:3" x14ac:dyDescent="0.2">
      <c r="C314" s="10"/>
    </row>
    <row r="315" spans="3:3" x14ac:dyDescent="0.2">
      <c r="C315" s="10"/>
    </row>
    <row r="316" spans="3:3" x14ac:dyDescent="0.2">
      <c r="C316" s="10"/>
    </row>
    <row r="317" spans="3:3" x14ac:dyDescent="0.2">
      <c r="C317" s="10"/>
    </row>
    <row r="318" spans="3:3" x14ac:dyDescent="0.2">
      <c r="C318" s="10"/>
    </row>
    <row r="319" spans="3:3" x14ac:dyDescent="0.2">
      <c r="C319" s="10"/>
    </row>
    <row r="320" spans="3:3" x14ac:dyDescent="0.2">
      <c r="C320" s="10"/>
    </row>
    <row r="321" spans="3:3" x14ac:dyDescent="0.2">
      <c r="C321" s="10"/>
    </row>
    <row r="322" spans="3:3" x14ac:dyDescent="0.2">
      <c r="C322" s="10"/>
    </row>
    <row r="323" spans="3:3" x14ac:dyDescent="0.2">
      <c r="C323" s="10"/>
    </row>
    <row r="324" spans="3:3" x14ac:dyDescent="0.2">
      <c r="C324" s="10"/>
    </row>
    <row r="325" spans="3:3" x14ac:dyDescent="0.2">
      <c r="C325" s="10"/>
    </row>
    <row r="326" spans="3:3" x14ac:dyDescent="0.2">
      <c r="C326" s="10"/>
    </row>
    <row r="327" spans="3:3" x14ac:dyDescent="0.2">
      <c r="C327" s="10"/>
    </row>
    <row r="328" spans="3:3" x14ac:dyDescent="0.2">
      <c r="C328" s="10"/>
    </row>
    <row r="329" spans="3:3" x14ac:dyDescent="0.2">
      <c r="C329" s="10"/>
    </row>
    <row r="330" spans="3:3" x14ac:dyDescent="0.2">
      <c r="C330" s="10"/>
    </row>
    <row r="331" spans="3:3" x14ac:dyDescent="0.2">
      <c r="C331" s="10"/>
    </row>
    <row r="332" spans="3:3" x14ac:dyDescent="0.2">
      <c r="C332" s="10"/>
    </row>
    <row r="333" spans="3:3" x14ac:dyDescent="0.2">
      <c r="C333" s="10"/>
    </row>
    <row r="334" spans="3:3" x14ac:dyDescent="0.2">
      <c r="C334" s="10"/>
    </row>
    <row r="335" spans="3:3" x14ac:dyDescent="0.2">
      <c r="C335" s="10"/>
    </row>
    <row r="336" spans="3:3" x14ac:dyDescent="0.2">
      <c r="C336" s="10"/>
    </row>
    <row r="337" spans="3:3" x14ac:dyDescent="0.2">
      <c r="C337" s="10"/>
    </row>
    <row r="338" spans="3:3" x14ac:dyDescent="0.2">
      <c r="C338" s="10"/>
    </row>
    <row r="339" spans="3:3" x14ac:dyDescent="0.2">
      <c r="C339" s="10"/>
    </row>
    <row r="340" spans="3:3" x14ac:dyDescent="0.2">
      <c r="C340" s="10"/>
    </row>
    <row r="341" spans="3:3" x14ac:dyDescent="0.2">
      <c r="C341" s="10"/>
    </row>
    <row r="342" spans="3:3" x14ac:dyDescent="0.2">
      <c r="C342" s="10"/>
    </row>
    <row r="343" spans="3:3" x14ac:dyDescent="0.2">
      <c r="C343" s="10"/>
    </row>
    <row r="344" spans="3:3" x14ac:dyDescent="0.2">
      <c r="C344" s="10"/>
    </row>
    <row r="345" spans="3:3" x14ac:dyDescent="0.2">
      <c r="C345" s="10"/>
    </row>
    <row r="346" spans="3:3" x14ac:dyDescent="0.2">
      <c r="C346" s="10"/>
    </row>
    <row r="347" spans="3:3" x14ac:dyDescent="0.2">
      <c r="C347" s="10"/>
    </row>
    <row r="348" spans="3:3" x14ac:dyDescent="0.2">
      <c r="C348" s="10"/>
    </row>
    <row r="349" spans="3:3" x14ac:dyDescent="0.2">
      <c r="C349" s="10"/>
    </row>
    <row r="350" spans="3:3" x14ac:dyDescent="0.2">
      <c r="C350" s="10"/>
    </row>
    <row r="351" spans="3:3" x14ac:dyDescent="0.2">
      <c r="C351" s="10"/>
    </row>
    <row r="352" spans="3:3" x14ac:dyDescent="0.2">
      <c r="C352" s="10"/>
    </row>
    <row r="353" spans="3:3" x14ac:dyDescent="0.2">
      <c r="C353" s="10"/>
    </row>
    <row r="354" spans="3:3" x14ac:dyDescent="0.2">
      <c r="C354" s="10"/>
    </row>
    <row r="355" spans="3:3" x14ac:dyDescent="0.2">
      <c r="C355" s="10"/>
    </row>
    <row r="356" spans="3:3" x14ac:dyDescent="0.2">
      <c r="C356" s="10"/>
    </row>
    <row r="357" spans="3:3" x14ac:dyDescent="0.2">
      <c r="C357" s="10"/>
    </row>
    <row r="358" spans="3:3" x14ac:dyDescent="0.2">
      <c r="C358" s="10"/>
    </row>
    <row r="359" spans="3:3" x14ac:dyDescent="0.2">
      <c r="C359" s="10"/>
    </row>
    <row r="360" spans="3:3" x14ac:dyDescent="0.2">
      <c r="C360" s="10"/>
    </row>
    <row r="361" spans="3:3" x14ac:dyDescent="0.2">
      <c r="C361" s="10"/>
    </row>
    <row r="362" spans="3:3" x14ac:dyDescent="0.2">
      <c r="C362" s="10"/>
    </row>
    <row r="363" spans="3:3" x14ac:dyDescent="0.2">
      <c r="C363" s="10"/>
    </row>
    <row r="364" spans="3:3" x14ac:dyDescent="0.2">
      <c r="C364" s="10"/>
    </row>
    <row r="365" spans="3:3" x14ac:dyDescent="0.2">
      <c r="C365" s="10"/>
    </row>
    <row r="366" spans="3:3" x14ac:dyDescent="0.2">
      <c r="C366" s="10"/>
    </row>
    <row r="367" spans="3:3" x14ac:dyDescent="0.2">
      <c r="C367" s="10"/>
    </row>
    <row r="368" spans="3:3" x14ac:dyDescent="0.2">
      <c r="C368" s="10"/>
    </row>
    <row r="369" spans="3:3" x14ac:dyDescent="0.2">
      <c r="C369" s="10"/>
    </row>
    <row r="370" spans="3:3" x14ac:dyDescent="0.2">
      <c r="C370" s="10"/>
    </row>
    <row r="371" spans="3:3" x14ac:dyDescent="0.2">
      <c r="C371" s="10"/>
    </row>
    <row r="372" spans="3:3" x14ac:dyDescent="0.2">
      <c r="C372" s="10"/>
    </row>
    <row r="373" spans="3:3" x14ac:dyDescent="0.2">
      <c r="C373" s="10"/>
    </row>
    <row r="374" spans="3:3" x14ac:dyDescent="0.2">
      <c r="C374" s="10"/>
    </row>
    <row r="375" spans="3:3" x14ac:dyDescent="0.2">
      <c r="C375" s="10"/>
    </row>
    <row r="376" spans="3:3" x14ac:dyDescent="0.2">
      <c r="C376" s="10"/>
    </row>
    <row r="377" spans="3:3" x14ac:dyDescent="0.2">
      <c r="C377" s="10"/>
    </row>
    <row r="378" spans="3:3" x14ac:dyDescent="0.2">
      <c r="C378" s="10"/>
    </row>
    <row r="379" spans="3:3" x14ac:dyDescent="0.2">
      <c r="C379" s="10"/>
    </row>
    <row r="380" spans="3:3" x14ac:dyDescent="0.2">
      <c r="C380" s="10"/>
    </row>
    <row r="381" spans="3:3" x14ac:dyDescent="0.2">
      <c r="C381" s="10"/>
    </row>
    <row r="382" spans="3:3" x14ac:dyDescent="0.2">
      <c r="C382" s="10"/>
    </row>
    <row r="383" spans="3:3" x14ac:dyDescent="0.2">
      <c r="C383" s="10"/>
    </row>
    <row r="384" spans="3:3" x14ac:dyDescent="0.2">
      <c r="C384" s="10"/>
    </row>
    <row r="385" spans="3:3" x14ac:dyDescent="0.2">
      <c r="C385" s="10"/>
    </row>
    <row r="386" spans="3:3" x14ac:dyDescent="0.2">
      <c r="C386" s="10"/>
    </row>
    <row r="387" spans="3:3" x14ac:dyDescent="0.2">
      <c r="C387" s="10"/>
    </row>
    <row r="388" spans="3:3" x14ac:dyDescent="0.2">
      <c r="C388" s="10"/>
    </row>
    <row r="389" spans="3:3" x14ac:dyDescent="0.2">
      <c r="C389" s="10"/>
    </row>
    <row r="390" spans="3:3" x14ac:dyDescent="0.2">
      <c r="C390" s="10"/>
    </row>
    <row r="391" spans="3:3" x14ac:dyDescent="0.2">
      <c r="C391" s="10"/>
    </row>
    <row r="392" spans="3:3" x14ac:dyDescent="0.2">
      <c r="C392" s="10"/>
    </row>
    <row r="393" spans="3:3" x14ac:dyDescent="0.2">
      <c r="C393" s="10"/>
    </row>
    <row r="394" spans="3:3" x14ac:dyDescent="0.2">
      <c r="C394" s="10"/>
    </row>
    <row r="395" spans="3:3" x14ac:dyDescent="0.2">
      <c r="C395" s="10"/>
    </row>
    <row r="396" spans="3:3" x14ac:dyDescent="0.2">
      <c r="C396" s="10"/>
    </row>
    <row r="397" spans="3:3" x14ac:dyDescent="0.2">
      <c r="C397" s="10"/>
    </row>
    <row r="398" spans="3:3" x14ac:dyDescent="0.2">
      <c r="C398" s="10"/>
    </row>
    <row r="399" spans="3:3" x14ac:dyDescent="0.2">
      <c r="C399" s="10"/>
    </row>
    <row r="400" spans="3:3" x14ac:dyDescent="0.2">
      <c r="C400" s="10"/>
    </row>
    <row r="401" spans="3:3" x14ac:dyDescent="0.2">
      <c r="C401" s="10"/>
    </row>
    <row r="402" spans="3:3" x14ac:dyDescent="0.2">
      <c r="C402" s="10"/>
    </row>
    <row r="403" spans="3:3" x14ac:dyDescent="0.2">
      <c r="C403" s="10"/>
    </row>
    <row r="404" spans="3:3" x14ac:dyDescent="0.2">
      <c r="C404" s="10"/>
    </row>
    <row r="405" spans="3:3" x14ac:dyDescent="0.2">
      <c r="C405" s="10"/>
    </row>
    <row r="406" spans="3:3" x14ac:dyDescent="0.2">
      <c r="C406" s="10"/>
    </row>
    <row r="407" spans="3:3" x14ac:dyDescent="0.2">
      <c r="C407" s="10"/>
    </row>
    <row r="408" spans="3:3" x14ac:dyDescent="0.2">
      <c r="C408" s="10"/>
    </row>
    <row r="409" spans="3:3" x14ac:dyDescent="0.2">
      <c r="C409" s="10"/>
    </row>
    <row r="410" spans="3:3" x14ac:dyDescent="0.2">
      <c r="C410" s="10"/>
    </row>
    <row r="411" spans="3:3" x14ac:dyDescent="0.2">
      <c r="C411" s="10"/>
    </row>
    <row r="412" spans="3:3" x14ac:dyDescent="0.2">
      <c r="C412" s="10"/>
    </row>
    <row r="413" spans="3:3" x14ac:dyDescent="0.2">
      <c r="C413" s="10"/>
    </row>
    <row r="414" spans="3:3" x14ac:dyDescent="0.2">
      <c r="C414" s="10"/>
    </row>
    <row r="415" spans="3:3" x14ac:dyDescent="0.2">
      <c r="C415" s="10"/>
    </row>
    <row r="416" spans="3:3" x14ac:dyDescent="0.2">
      <c r="C416" s="10"/>
    </row>
    <row r="417" spans="3:3" x14ac:dyDescent="0.2">
      <c r="C417" s="10"/>
    </row>
    <row r="418" spans="3:3" x14ac:dyDescent="0.2">
      <c r="C418" s="10"/>
    </row>
    <row r="419" spans="3:3" x14ac:dyDescent="0.2">
      <c r="C419" s="10"/>
    </row>
    <row r="420" spans="3:3" x14ac:dyDescent="0.2">
      <c r="C420" s="10"/>
    </row>
    <row r="421" spans="3:3" x14ac:dyDescent="0.2">
      <c r="C421" s="10"/>
    </row>
    <row r="422" spans="3:3" x14ac:dyDescent="0.2">
      <c r="C422" s="10"/>
    </row>
    <row r="423" spans="3:3" x14ac:dyDescent="0.2">
      <c r="C423" s="10"/>
    </row>
    <row r="424" spans="3:3" x14ac:dyDescent="0.2">
      <c r="C424" s="10"/>
    </row>
    <row r="425" spans="3:3" x14ac:dyDescent="0.2">
      <c r="C425" s="10"/>
    </row>
    <row r="426" spans="3:3" x14ac:dyDescent="0.2">
      <c r="C426" s="10"/>
    </row>
    <row r="427" spans="3:3" x14ac:dyDescent="0.2">
      <c r="C427" s="10"/>
    </row>
    <row r="428" spans="3:3" x14ac:dyDescent="0.2">
      <c r="C428" s="10"/>
    </row>
    <row r="429" spans="3:3" x14ac:dyDescent="0.2">
      <c r="C429" s="10"/>
    </row>
    <row r="430" spans="3:3" x14ac:dyDescent="0.2">
      <c r="C430" s="10"/>
    </row>
    <row r="431" spans="3:3" x14ac:dyDescent="0.2">
      <c r="C431" s="10"/>
    </row>
    <row r="432" spans="3:3" x14ac:dyDescent="0.2">
      <c r="C432" s="10"/>
    </row>
    <row r="433" spans="3:3" x14ac:dyDescent="0.2">
      <c r="C433" s="10"/>
    </row>
    <row r="434" spans="3:3" x14ac:dyDescent="0.2">
      <c r="C434" s="10"/>
    </row>
    <row r="435" spans="3:3" x14ac:dyDescent="0.2">
      <c r="C435" s="10"/>
    </row>
    <row r="436" spans="3:3" x14ac:dyDescent="0.2">
      <c r="C436" s="10"/>
    </row>
    <row r="437" spans="3:3" x14ac:dyDescent="0.2">
      <c r="C437" s="10"/>
    </row>
    <row r="438" spans="3:3" x14ac:dyDescent="0.2">
      <c r="C438" s="10"/>
    </row>
    <row r="439" spans="3:3" x14ac:dyDescent="0.2">
      <c r="C439" s="10"/>
    </row>
    <row r="440" spans="3:3" x14ac:dyDescent="0.2">
      <c r="C440" s="10"/>
    </row>
    <row r="441" spans="3:3" x14ac:dyDescent="0.2">
      <c r="C441" s="10"/>
    </row>
    <row r="442" spans="3:3" x14ac:dyDescent="0.2">
      <c r="C442" s="10"/>
    </row>
    <row r="443" spans="3:3" x14ac:dyDescent="0.2">
      <c r="C443" s="10"/>
    </row>
    <row r="444" spans="3:3" x14ac:dyDescent="0.2">
      <c r="C444" s="10"/>
    </row>
    <row r="445" spans="3:3" x14ac:dyDescent="0.2">
      <c r="C445" s="10"/>
    </row>
    <row r="446" spans="3:3" x14ac:dyDescent="0.2">
      <c r="C446" s="10"/>
    </row>
    <row r="447" spans="3:3" x14ac:dyDescent="0.2">
      <c r="C447" s="10"/>
    </row>
    <row r="448" spans="3:3" x14ac:dyDescent="0.2">
      <c r="C448" s="10"/>
    </row>
    <row r="449" spans="3:3" x14ac:dyDescent="0.2">
      <c r="C449" s="10"/>
    </row>
    <row r="450" spans="3:3" x14ac:dyDescent="0.2">
      <c r="C450" s="10"/>
    </row>
    <row r="451" spans="3:3" x14ac:dyDescent="0.2">
      <c r="C451" s="10"/>
    </row>
    <row r="452" spans="3:3" x14ac:dyDescent="0.2">
      <c r="C452" s="10"/>
    </row>
    <row r="453" spans="3:3" x14ac:dyDescent="0.2">
      <c r="C453" s="10"/>
    </row>
    <row r="454" spans="3:3" x14ac:dyDescent="0.2">
      <c r="C454" s="10"/>
    </row>
    <row r="455" spans="3:3" x14ac:dyDescent="0.2">
      <c r="C455" s="10"/>
    </row>
    <row r="456" spans="3:3" x14ac:dyDescent="0.2">
      <c r="C456" s="10"/>
    </row>
    <row r="457" spans="3:3" x14ac:dyDescent="0.2">
      <c r="C457" s="10"/>
    </row>
    <row r="458" spans="3:3" x14ac:dyDescent="0.2">
      <c r="C458" s="10"/>
    </row>
    <row r="459" spans="3:3" x14ac:dyDescent="0.2">
      <c r="C459" s="10"/>
    </row>
    <row r="460" spans="3:3" x14ac:dyDescent="0.2">
      <c r="C460" s="10"/>
    </row>
    <row r="461" spans="3:3" x14ac:dyDescent="0.2">
      <c r="C461" s="10"/>
    </row>
    <row r="462" spans="3:3" x14ac:dyDescent="0.2">
      <c r="C462" s="10"/>
    </row>
    <row r="463" spans="3:3" x14ac:dyDescent="0.2">
      <c r="C463" s="10"/>
    </row>
    <row r="464" spans="3:3" x14ac:dyDescent="0.2">
      <c r="C464" s="10"/>
    </row>
    <row r="465" spans="3:3" x14ac:dyDescent="0.2">
      <c r="C465" s="10"/>
    </row>
    <row r="466" spans="3:3" x14ac:dyDescent="0.2">
      <c r="C466" s="10"/>
    </row>
    <row r="467" spans="3:3" x14ac:dyDescent="0.2">
      <c r="C467" s="10"/>
    </row>
    <row r="468" spans="3:3" x14ac:dyDescent="0.2">
      <c r="C468" s="10"/>
    </row>
    <row r="469" spans="3:3" x14ac:dyDescent="0.2">
      <c r="C469" s="10"/>
    </row>
    <row r="470" spans="3:3" x14ac:dyDescent="0.2">
      <c r="C470" s="10"/>
    </row>
    <row r="471" spans="3:3" x14ac:dyDescent="0.2">
      <c r="C471" s="10"/>
    </row>
    <row r="472" spans="3:3" x14ac:dyDescent="0.2">
      <c r="C472" s="10"/>
    </row>
    <row r="473" spans="3:3" x14ac:dyDescent="0.2">
      <c r="C473" s="10"/>
    </row>
    <row r="474" spans="3:3" x14ac:dyDescent="0.2">
      <c r="C474" s="10"/>
    </row>
    <row r="475" spans="3:3" x14ac:dyDescent="0.2">
      <c r="C475" s="10"/>
    </row>
    <row r="476" spans="3:3" x14ac:dyDescent="0.2">
      <c r="C476" s="10"/>
    </row>
    <row r="477" spans="3:3" x14ac:dyDescent="0.2">
      <c r="C477" s="10"/>
    </row>
    <row r="478" spans="3:3" x14ac:dyDescent="0.2">
      <c r="C478" s="10"/>
    </row>
    <row r="479" spans="3:3" x14ac:dyDescent="0.2">
      <c r="C479" s="10"/>
    </row>
    <row r="480" spans="3:3" x14ac:dyDescent="0.2">
      <c r="C480" s="10"/>
    </row>
    <row r="481" spans="3:3" x14ac:dyDescent="0.2">
      <c r="C481" s="10"/>
    </row>
    <row r="482" spans="3:3" x14ac:dyDescent="0.2">
      <c r="C482" s="10"/>
    </row>
    <row r="483" spans="3:3" x14ac:dyDescent="0.2">
      <c r="C483" s="10"/>
    </row>
    <row r="484" spans="3:3" x14ac:dyDescent="0.2">
      <c r="C484" s="10"/>
    </row>
    <row r="485" spans="3:3" x14ac:dyDescent="0.2">
      <c r="C485" s="10"/>
    </row>
    <row r="486" spans="3:3" x14ac:dyDescent="0.2">
      <c r="C486" s="10"/>
    </row>
    <row r="487" spans="3:3" x14ac:dyDescent="0.2">
      <c r="C487" s="10"/>
    </row>
    <row r="488" spans="3:3" x14ac:dyDescent="0.2">
      <c r="C488" s="10"/>
    </row>
    <row r="489" spans="3:3" x14ac:dyDescent="0.2">
      <c r="C489" s="10"/>
    </row>
    <row r="490" spans="3:3" x14ac:dyDescent="0.2">
      <c r="C490" s="10"/>
    </row>
    <row r="491" spans="3:3" x14ac:dyDescent="0.2">
      <c r="C491" s="10"/>
    </row>
    <row r="492" spans="3:3" x14ac:dyDescent="0.2">
      <c r="C492" s="10"/>
    </row>
    <row r="493" spans="3:3" x14ac:dyDescent="0.2">
      <c r="C493" s="10"/>
    </row>
    <row r="494" spans="3:3" x14ac:dyDescent="0.2">
      <c r="C494" s="10"/>
    </row>
    <row r="495" spans="3:3" x14ac:dyDescent="0.2">
      <c r="C495" s="10"/>
    </row>
    <row r="496" spans="3:3" x14ac:dyDescent="0.2">
      <c r="C496" s="10"/>
    </row>
    <row r="497" spans="3:3" x14ac:dyDescent="0.2">
      <c r="C497" s="10"/>
    </row>
    <row r="498" spans="3:3" x14ac:dyDescent="0.2">
      <c r="C498" s="10"/>
    </row>
    <row r="499" spans="3:3" x14ac:dyDescent="0.2">
      <c r="C499" s="10"/>
    </row>
    <row r="500" spans="3:3" x14ac:dyDescent="0.2">
      <c r="C500" s="10"/>
    </row>
    <row r="501" spans="3:3" x14ac:dyDescent="0.2">
      <c r="C501" s="10"/>
    </row>
    <row r="502" spans="3:3" x14ac:dyDescent="0.2">
      <c r="C502" s="10"/>
    </row>
    <row r="503" spans="3:3" x14ac:dyDescent="0.2">
      <c r="C503" s="10"/>
    </row>
    <row r="504" spans="3:3" x14ac:dyDescent="0.2">
      <c r="C504" s="10"/>
    </row>
    <row r="505" spans="3:3" x14ac:dyDescent="0.2">
      <c r="C505" s="10"/>
    </row>
    <row r="506" spans="3:3" x14ac:dyDescent="0.2">
      <c r="C506" s="10"/>
    </row>
    <row r="507" spans="3:3" x14ac:dyDescent="0.2">
      <c r="C507" s="10"/>
    </row>
    <row r="508" spans="3:3" x14ac:dyDescent="0.2">
      <c r="C508" s="10"/>
    </row>
    <row r="509" spans="3:3" x14ac:dyDescent="0.2">
      <c r="C509" s="10"/>
    </row>
    <row r="510" spans="3:3" x14ac:dyDescent="0.2">
      <c r="C510" s="10"/>
    </row>
    <row r="511" spans="3:3" x14ac:dyDescent="0.2">
      <c r="C511" s="10"/>
    </row>
    <row r="512" spans="3:3" x14ac:dyDescent="0.2">
      <c r="C512" s="10"/>
    </row>
    <row r="513" spans="3:3" x14ac:dyDescent="0.2">
      <c r="C513" s="10"/>
    </row>
    <row r="514" spans="3:3" x14ac:dyDescent="0.2">
      <c r="C514" s="10"/>
    </row>
    <row r="515" spans="3:3" x14ac:dyDescent="0.2">
      <c r="C515" s="10"/>
    </row>
    <row r="516" spans="3:3" x14ac:dyDescent="0.2">
      <c r="C516" s="10"/>
    </row>
    <row r="517" spans="3:3" x14ac:dyDescent="0.2">
      <c r="C517" s="10"/>
    </row>
    <row r="518" spans="3:3" x14ac:dyDescent="0.2">
      <c r="C518" s="10"/>
    </row>
    <row r="519" spans="3:3" x14ac:dyDescent="0.2">
      <c r="C519" s="10"/>
    </row>
    <row r="520" spans="3:3" x14ac:dyDescent="0.2">
      <c r="C520" s="10"/>
    </row>
    <row r="521" spans="3:3" x14ac:dyDescent="0.2">
      <c r="C521" s="10"/>
    </row>
    <row r="522" spans="3:3" x14ac:dyDescent="0.2">
      <c r="C522" s="10"/>
    </row>
    <row r="523" spans="3:3" x14ac:dyDescent="0.2">
      <c r="C523" s="10"/>
    </row>
    <row r="524" spans="3:3" x14ac:dyDescent="0.2">
      <c r="C524" s="10"/>
    </row>
    <row r="525" spans="3:3" x14ac:dyDescent="0.2">
      <c r="C525" s="10"/>
    </row>
    <row r="526" spans="3:3" x14ac:dyDescent="0.2">
      <c r="C526" s="10"/>
    </row>
    <row r="527" spans="3:3" x14ac:dyDescent="0.2">
      <c r="C527" s="10"/>
    </row>
    <row r="528" spans="3:3" x14ac:dyDescent="0.2">
      <c r="C528" s="10"/>
    </row>
    <row r="529" spans="3:3" x14ac:dyDescent="0.2">
      <c r="C529" s="10"/>
    </row>
    <row r="530" spans="3:3" x14ac:dyDescent="0.2">
      <c r="C530" s="10"/>
    </row>
    <row r="531" spans="3:3" x14ac:dyDescent="0.2">
      <c r="C531" s="10"/>
    </row>
    <row r="532" spans="3:3" x14ac:dyDescent="0.2">
      <c r="C532" s="10"/>
    </row>
    <row r="533" spans="3:3" x14ac:dyDescent="0.2">
      <c r="C533" s="10"/>
    </row>
    <row r="534" spans="3:3" x14ac:dyDescent="0.2">
      <c r="C534" s="10"/>
    </row>
    <row r="535" spans="3:3" x14ac:dyDescent="0.2">
      <c r="C535" s="10"/>
    </row>
    <row r="536" spans="3:3" x14ac:dyDescent="0.2">
      <c r="C536" s="10"/>
    </row>
    <row r="537" spans="3:3" x14ac:dyDescent="0.2">
      <c r="C537" s="10"/>
    </row>
    <row r="538" spans="3:3" x14ac:dyDescent="0.2">
      <c r="C538" s="10"/>
    </row>
    <row r="539" spans="3:3" x14ac:dyDescent="0.2">
      <c r="C539" s="10"/>
    </row>
    <row r="540" spans="3:3" x14ac:dyDescent="0.2">
      <c r="C540" s="10"/>
    </row>
    <row r="541" spans="3:3" x14ac:dyDescent="0.2">
      <c r="C541" s="10"/>
    </row>
    <row r="542" spans="3:3" x14ac:dyDescent="0.2">
      <c r="C542" s="10"/>
    </row>
    <row r="543" spans="3:3" x14ac:dyDescent="0.2">
      <c r="C543" s="10"/>
    </row>
    <row r="544" spans="3:3" x14ac:dyDescent="0.2">
      <c r="C544" s="10"/>
    </row>
    <row r="545" spans="3:3" x14ac:dyDescent="0.2">
      <c r="C545" s="10"/>
    </row>
    <row r="546" spans="3:3" x14ac:dyDescent="0.2">
      <c r="C546" s="10"/>
    </row>
    <row r="547" spans="3:3" x14ac:dyDescent="0.2">
      <c r="C547" s="10"/>
    </row>
    <row r="548" spans="3:3" x14ac:dyDescent="0.2">
      <c r="C548" s="10"/>
    </row>
    <row r="549" spans="3:3" x14ac:dyDescent="0.2">
      <c r="C549" s="10"/>
    </row>
    <row r="550" spans="3:3" x14ac:dyDescent="0.2">
      <c r="C550" s="10"/>
    </row>
    <row r="551" spans="3:3" x14ac:dyDescent="0.2">
      <c r="C551" s="10"/>
    </row>
    <row r="552" spans="3:3" x14ac:dyDescent="0.2">
      <c r="C552" s="10"/>
    </row>
    <row r="553" spans="3:3" x14ac:dyDescent="0.2">
      <c r="C553" s="10"/>
    </row>
    <row r="554" spans="3:3" x14ac:dyDescent="0.2">
      <c r="C554" s="10"/>
    </row>
    <row r="555" spans="3:3" x14ac:dyDescent="0.2">
      <c r="C555" s="10"/>
    </row>
    <row r="556" spans="3:3" x14ac:dyDescent="0.2">
      <c r="C556" s="10"/>
    </row>
    <row r="557" spans="3:3" x14ac:dyDescent="0.2">
      <c r="C557" s="10"/>
    </row>
    <row r="558" spans="3:3" x14ac:dyDescent="0.2">
      <c r="C558" s="10"/>
    </row>
    <row r="559" spans="3:3" x14ac:dyDescent="0.2">
      <c r="C559" s="10"/>
    </row>
    <row r="560" spans="3:3" x14ac:dyDescent="0.2">
      <c r="C560" s="10"/>
    </row>
    <row r="561" spans="3:3" x14ac:dyDescent="0.2">
      <c r="C561" s="10"/>
    </row>
    <row r="562" spans="3:3" x14ac:dyDescent="0.2">
      <c r="C562" s="10"/>
    </row>
    <row r="563" spans="3:3" x14ac:dyDescent="0.2">
      <c r="C563" s="10"/>
    </row>
    <row r="564" spans="3:3" x14ac:dyDescent="0.2">
      <c r="C564" s="10"/>
    </row>
    <row r="565" spans="3:3" x14ac:dyDescent="0.2">
      <c r="C565" s="10"/>
    </row>
    <row r="566" spans="3:3" x14ac:dyDescent="0.2">
      <c r="C566" s="10"/>
    </row>
    <row r="567" spans="3:3" x14ac:dyDescent="0.2">
      <c r="C567" s="10"/>
    </row>
    <row r="568" spans="3:3" x14ac:dyDescent="0.2">
      <c r="C568" s="10"/>
    </row>
    <row r="569" spans="3:3" x14ac:dyDescent="0.2">
      <c r="C569" s="10"/>
    </row>
    <row r="570" spans="3:3" x14ac:dyDescent="0.2">
      <c r="C570" s="10"/>
    </row>
    <row r="571" spans="3:3" x14ac:dyDescent="0.2">
      <c r="C571" s="10"/>
    </row>
    <row r="572" spans="3:3" x14ac:dyDescent="0.2">
      <c r="C572" s="10"/>
    </row>
    <row r="573" spans="3:3" x14ac:dyDescent="0.2">
      <c r="C573" s="10"/>
    </row>
    <row r="574" spans="3:3" x14ac:dyDescent="0.2">
      <c r="C574" s="10"/>
    </row>
    <row r="575" spans="3:3" x14ac:dyDescent="0.2">
      <c r="C575" s="10"/>
    </row>
    <row r="576" spans="3:3" x14ac:dyDescent="0.2">
      <c r="C576" s="10"/>
    </row>
    <row r="577" spans="3:3" x14ac:dyDescent="0.2">
      <c r="C577" s="10"/>
    </row>
    <row r="578" spans="3:3" x14ac:dyDescent="0.2">
      <c r="C578" s="10"/>
    </row>
    <row r="579" spans="3:3" x14ac:dyDescent="0.2">
      <c r="C579" s="10"/>
    </row>
    <row r="580" spans="3:3" x14ac:dyDescent="0.2">
      <c r="C580" s="10"/>
    </row>
    <row r="581" spans="3:3" x14ac:dyDescent="0.2">
      <c r="C581" s="10"/>
    </row>
    <row r="582" spans="3:3" x14ac:dyDescent="0.2">
      <c r="C582" s="10"/>
    </row>
    <row r="583" spans="3:3" x14ac:dyDescent="0.2">
      <c r="C583" s="10"/>
    </row>
    <row r="584" spans="3:3" x14ac:dyDescent="0.2">
      <c r="C584" s="10"/>
    </row>
    <row r="585" spans="3:3" x14ac:dyDescent="0.2">
      <c r="C585" s="10"/>
    </row>
    <row r="586" spans="3:3" x14ac:dyDescent="0.2">
      <c r="C586" s="10"/>
    </row>
    <row r="587" spans="3:3" x14ac:dyDescent="0.2">
      <c r="C587" s="10"/>
    </row>
    <row r="588" spans="3:3" x14ac:dyDescent="0.2">
      <c r="C588" s="10"/>
    </row>
    <row r="589" spans="3:3" x14ac:dyDescent="0.2">
      <c r="C589" s="10"/>
    </row>
    <row r="590" spans="3:3" x14ac:dyDescent="0.2">
      <c r="C590" s="10"/>
    </row>
    <row r="591" spans="3:3" x14ac:dyDescent="0.2">
      <c r="C591" s="10"/>
    </row>
    <row r="592" spans="3:3" x14ac:dyDescent="0.2">
      <c r="C592" s="10"/>
    </row>
    <row r="593" spans="3:3" x14ac:dyDescent="0.2">
      <c r="C593" s="10"/>
    </row>
    <row r="594" spans="3:3" x14ac:dyDescent="0.2">
      <c r="C594" s="10"/>
    </row>
    <row r="595" spans="3:3" x14ac:dyDescent="0.2">
      <c r="C595" s="10"/>
    </row>
    <row r="596" spans="3:3" x14ac:dyDescent="0.2">
      <c r="C596" s="10"/>
    </row>
    <row r="597" spans="3:3" x14ac:dyDescent="0.2">
      <c r="C597" s="10"/>
    </row>
    <row r="598" spans="3:3" x14ac:dyDescent="0.2">
      <c r="C598" s="10"/>
    </row>
    <row r="599" spans="3:3" x14ac:dyDescent="0.2">
      <c r="C599" s="10"/>
    </row>
    <row r="600" spans="3:3" x14ac:dyDescent="0.2">
      <c r="C600" s="10"/>
    </row>
    <row r="601" spans="3:3" x14ac:dyDescent="0.2">
      <c r="C601" s="10"/>
    </row>
    <row r="602" spans="3:3" x14ac:dyDescent="0.2">
      <c r="C602" s="10"/>
    </row>
    <row r="603" spans="3:3" x14ac:dyDescent="0.2">
      <c r="C603" s="10"/>
    </row>
    <row r="604" spans="3:3" x14ac:dyDescent="0.2">
      <c r="C604" s="10"/>
    </row>
    <row r="605" spans="3:3" x14ac:dyDescent="0.2">
      <c r="C605" s="10"/>
    </row>
    <row r="606" spans="3:3" x14ac:dyDescent="0.2">
      <c r="C606" s="10"/>
    </row>
    <row r="607" spans="3:3" x14ac:dyDescent="0.2">
      <c r="C607" s="10"/>
    </row>
    <row r="608" spans="3:3" x14ac:dyDescent="0.2">
      <c r="C608" s="10"/>
    </row>
    <row r="609" spans="3:3" x14ac:dyDescent="0.2">
      <c r="C609" s="10"/>
    </row>
    <row r="610" spans="3:3" x14ac:dyDescent="0.2">
      <c r="C610" s="10"/>
    </row>
    <row r="611" spans="3:3" x14ac:dyDescent="0.2">
      <c r="C611" s="10"/>
    </row>
    <row r="612" spans="3:3" x14ac:dyDescent="0.2">
      <c r="C612" s="10"/>
    </row>
    <row r="613" spans="3:3" x14ac:dyDescent="0.2">
      <c r="C613" s="10"/>
    </row>
    <row r="614" spans="3:3" x14ac:dyDescent="0.2">
      <c r="C614" s="10"/>
    </row>
    <row r="615" spans="3:3" x14ac:dyDescent="0.2">
      <c r="C615" s="10"/>
    </row>
    <row r="616" spans="3:3" x14ac:dyDescent="0.2">
      <c r="C616" s="10"/>
    </row>
    <row r="617" spans="3:3" x14ac:dyDescent="0.2">
      <c r="C617" s="10"/>
    </row>
    <row r="618" spans="3:3" x14ac:dyDescent="0.2">
      <c r="C618" s="10"/>
    </row>
    <row r="619" spans="3:3" x14ac:dyDescent="0.2">
      <c r="C619" s="10"/>
    </row>
    <row r="620" spans="3:3" x14ac:dyDescent="0.2">
      <c r="C620" s="10"/>
    </row>
    <row r="621" spans="3:3" x14ac:dyDescent="0.2">
      <c r="C621" s="10"/>
    </row>
    <row r="622" spans="3:3" x14ac:dyDescent="0.2">
      <c r="C622" s="10"/>
    </row>
    <row r="623" spans="3:3" x14ac:dyDescent="0.2">
      <c r="C623" s="10"/>
    </row>
    <row r="624" spans="3:3" x14ac:dyDescent="0.2">
      <c r="C624" s="10"/>
    </row>
    <row r="625" spans="3:3" x14ac:dyDescent="0.2">
      <c r="C625" s="10"/>
    </row>
    <row r="626" spans="3:3" x14ac:dyDescent="0.2">
      <c r="C626" s="10"/>
    </row>
    <row r="627" spans="3:3" x14ac:dyDescent="0.2">
      <c r="C627" s="10"/>
    </row>
    <row r="628" spans="3:3" x14ac:dyDescent="0.2">
      <c r="C628" s="10"/>
    </row>
    <row r="629" spans="3:3" x14ac:dyDescent="0.2">
      <c r="C629" s="10"/>
    </row>
    <row r="630" spans="3:3" x14ac:dyDescent="0.2">
      <c r="C630" s="10"/>
    </row>
    <row r="631" spans="3:3" x14ac:dyDescent="0.2">
      <c r="C631" s="10"/>
    </row>
    <row r="632" spans="3:3" x14ac:dyDescent="0.2">
      <c r="C632" s="10"/>
    </row>
    <row r="633" spans="3:3" x14ac:dyDescent="0.2">
      <c r="C633" s="10"/>
    </row>
    <row r="634" spans="3:3" x14ac:dyDescent="0.2">
      <c r="C634" s="10"/>
    </row>
    <row r="635" spans="3:3" x14ac:dyDescent="0.2">
      <c r="C635" s="10"/>
    </row>
    <row r="636" spans="3:3" x14ac:dyDescent="0.2">
      <c r="C636" s="10"/>
    </row>
    <row r="637" spans="3:3" x14ac:dyDescent="0.2">
      <c r="C637" s="10"/>
    </row>
    <row r="638" spans="3:3" x14ac:dyDescent="0.2">
      <c r="C638" s="10"/>
    </row>
    <row r="639" spans="3:3" x14ac:dyDescent="0.2">
      <c r="C639" s="10"/>
    </row>
    <row r="640" spans="3:3" x14ac:dyDescent="0.2">
      <c r="C640" s="10"/>
    </row>
    <row r="641" spans="3:3" x14ac:dyDescent="0.2">
      <c r="C641" s="10"/>
    </row>
    <row r="642" spans="3:3" x14ac:dyDescent="0.2">
      <c r="C642" s="10"/>
    </row>
    <row r="643" spans="3:3" x14ac:dyDescent="0.2">
      <c r="C643" s="10"/>
    </row>
    <row r="644" spans="3:3" x14ac:dyDescent="0.2">
      <c r="C644" s="10"/>
    </row>
    <row r="645" spans="3:3" x14ac:dyDescent="0.2">
      <c r="C645" s="10"/>
    </row>
    <row r="646" spans="3:3" x14ac:dyDescent="0.2">
      <c r="C646" s="10"/>
    </row>
    <row r="647" spans="3:3" x14ac:dyDescent="0.2">
      <c r="C647" s="10"/>
    </row>
    <row r="648" spans="3:3" x14ac:dyDescent="0.2">
      <c r="C648" s="10"/>
    </row>
    <row r="649" spans="3:3" x14ac:dyDescent="0.2">
      <c r="C649" s="10"/>
    </row>
    <row r="650" spans="3:3" x14ac:dyDescent="0.2">
      <c r="C650" s="10"/>
    </row>
    <row r="651" spans="3:3" x14ac:dyDescent="0.2">
      <c r="C651" s="10"/>
    </row>
    <row r="652" spans="3:3" x14ac:dyDescent="0.2">
      <c r="C652" s="10"/>
    </row>
    <row r="653" spans="3:3" x14ac:dyDescent="0.2">
      <c r="C653" s="10"/>
    </row>
    <row r="654" spans="3:3" x14ac:dyDescent="0.2">
      <c r="C654" s="10"/>
    </row>
    <row r="655" spans="3:3" x14ac:dyDescent="0.2">
      <c r="C655" s="10"/>
    </row>
    <row r="656" spans="3:3" x14ac:dyDescent="0.2">
      <c r="C656" s="10"/>
    </row>
    <row r="657" spans="3:3" x14ac:dyDescent="0.2">
      <c r="C657" s="10"/>
    </row>
    <row r="658" spans="3:3" x14ac:dyDescent="0.2">
      <c r="C658" s="10"/>
    </row>
    <row r="659" spans="3:3" x14ac:dyDescent="0.2">
      <c r="C659" s="10"/>
    </row>
    <row r="660" spans="3:3" x14ac:dyDescent="0.2">
      <c r="C660" s="10"/>
    </row>
    <row r="661" spans="3:3" x14ac:dyDescent="0.2">
      <c r="C661" s="10"/>
    </row>
    <row r="662" spans="3:3" x14ac:dyDescent="0.2">
      <c r="C662" s="10"/>
    </row>
    <row r="663" spans="3:3" x14ac:dyDescent="0.2">
      <c r="C663" s="10"/>
    </row>
    <row r="664" spans="3:3" x14ac:dyDescent="0.2">
      <c r="C664" s="10"/>
    </row>
    <row r="665" spans="3:3" x14ac:dyDescent="0.2">
      <c r="C665" s="10"/>
    </row>
    <row r="666" spans="3:3" x14ac:dyDescent="0.2">
      <c r="C666" s="10"/>
    </row>
    <row r="667" spans="3:3" x14ac:dyDescent="0.2">
      <c r="C667" s="10"/>
    </row>
    <row r="668" spans="3:3" x14ac:dyDescent="0.2">
      <c r="C668" s="10"/>
    </row>
    <row r="669" spans="3:3" x14ac:dyDescent="0.2">
      <c r="C669" s="10"/>
    </row>
    <row r="670" spans="3:3" x14ac:dyDescent="0.2">
      <c r="C670" s="10"/>
    </row>
    <row r="671" spans="3:3" x14ac:dyDescent="0.2">
      <c r="C671" s="10"/>
    </row>
    <row r="672" spans="3:3" x14ac:dyDescent="0.2">
      <c r="C672" s="10"/>
    </row>
    <row r="673" spans="3:3" x14ac:dyDescent="0.2">
      <c r="C673" s="10"/>
    </row>
    <row r="674" spans="3:3" x14ac:dyDescent="0.2">
      <c r="C674" s="10"/>
    </row>
    <row r="675" spans="3:3" x14ac:dyDescent="0.2">
      <c r="C675" s="10"/>
    </row>
    <row r="676" spans="3:3" x14ac:dyDescent="0.2">
      <c r="C676" s="10"/>
    </row>
    <row r="677" spans="3:3" x14ac:dyDescent="0.2">
      <c r="C677" s="10"/>
    </row>
    <row r="678" spans="3:3" x14ac:dyDescent="0.2">
      <c r="C678" s="10"/>
    </row>
    <row r="679" spans="3:3" x14ac:dyDescent="0.2">
      <c r="C679" s="10"/>
    </row>
    <row r="680" spans="3:3" x14ac:dyDescent="0.2">
      <c r="C680" s="10"/>
    </row>
    <row r="681" spans="3:3" x14ac:dyDescent="0.2">
      <c r="C681" s="10"/>
    </row>
    <row r="682" spans="3:3" x14ac:dyDescent="0.2">
      <c r="C682" s="10"/>
    </row>
    <row r="683" spans="3:3" x14ac:dyDescent="0.2">
      <c r="C683" s="10"/>
    </row>
    <row r="684" spans="3:3" x14ac:dyDescent="0.2">
      <c r="C684" s="10"/>
    </row>
    <row r="685" spans="3:3" x14ac:dyDescent="0.2">
      <c r="C685" s="10"/>
    </row>
    <row r="686" spans="3:3" x14ac:dyDescent="0.2">
      <c r="C686" s="10"/>
    </row>
    <row r="687" spans="3:3" x14ac:dyDescent="0.2">
      <c r="C687" s="10"/>
    </row>
    <row r="688" spans="3:3" x14ac:dyDescent="0.2">
      <c r="C688" s="10"/>
    </row>
    <row r="689" spans="3:3" x14ac:dyDescent="0.2">
      <c r="C689" s="10"/>
    </row>
    <row r="690" spans="3:3" x14ac:dyDescent="0.2">
      <c r="C690" s="10"/>
    </row>
    <row r="691" spans="3:3" x14ac:dyDescent="0.2">
      <c r="C691" s="10"/>
    </row>
    <row r="692" spans="3:3" x14ac:dyDescent="0.2">
      <c r="C692" s="10"/>
    </row>
    <row r="693" spans="3:3" x14ac:dyDescent="0.2">
      <c r="C693" s="10"/>
    </row>
    <row r="694" spans="3:3" x14ac:dyDescent="0.2">
      <c r="C694" s="10"/>
    </row>
    <row r="695" spans="3:3" x14ac:dyDescent="0.2">
      <c r="C695" s="10"/>
    </row>
    <row r="696" spans="3:3" x14ac:dyDescent="0.2">
      <c r="C696" s="10"/>
    </row>
    <row r="697" spans="3:3" x14ac:dyDescent="0.2">
      <c r="C697" s="10"/>
    </row>
    <row r="698" spans="3:3" x14ac:dyDescent="0.2">
      <c r="C698" s="10"/>
    </row>
    <row r="699" spans="3:3" x14ac:dyDescent="0.2">
      <c r="C699" s="10"/>
    </row>
    <row r="700" spans="3:3" x14ac:dyDescent="0.2">
      <c r="C700" s="10"/>
    </row>
    <row r="701" spans="3:3" x14ac:dyDescent="0.2">
      <c r="C701" s="10"/>
    </row>
    <row r="702" spans="3:3" x14ac:dyDescent="0.2">
      <c r="C702" s="10"/>
    </row>
    <row r="703" spans="3:3" x14ac:dyDescent="0.2">
      <c r="C703" s="10"/>
    </row>
    <row r="704" spans="3:3" x14ac:dyDescent="0.2">
      <c r="C704" s="10"/>
    </row>
    <row r="705" spans="3:3" x14ac:dyDescent="0.2">
      <c r="C705" s="10"/>
    </row>
    <row r="706" spans="3:3" x14ac:dyDescent="0.2">
      <c r="C706" s="10"/>
    </row>
    <row r="707" spans="3:3" x14ac:dyDescent="0.2">
      <c r="C707" s="10"/>
    </row>
    <row r="708" spans="3:3" x14ac:dyDescent="0.2">
      <c r="C708" s="10"/>
    </row>
    <row r="709" spans="3:3" x14ac:dyDescent="0.2">
      <c r="C709" s="10"/>
    </row>
    <row r="710" spans="3:3" x14ac:dyDescent="0.2">
      <c r="C710" s="10"/>
    </row>
    <row r="711" spans="3:3" x14ac:dyDescent="0.2">
      <c r="C711" s="10"/>
    </row>
    <row r="712" spans="3:3" x14ac:dyDescent="0.2">
      <c r="C712" s="10"/>
    </row>
    <row r="713" spans="3:3" x14ac:dyDescent="0.2">
      <c r="C713" s="10"/>
    </row>
    <row r="714" spans="3:3" x14ac:dyDescent="0.2">
      <c r="C714" s="10"/>
    </row>
    <row r="715" spans="3:3" x14ac:dyDescent="0.2">
      <c r="C715" s="10"/>
    </row>
    <row r="716" spans="3:3" x14ac:dyDescent="0.2">
      <c r="C716" s="10"/>
    </row>
    <row r="717" spans="3:3" x14ac:dyDescent="0.2">
      <c r="C717" s="10"/>
    </row>
    <row r="718" spans="3:3" x14ac:dyDescent="0.2">
      <c r="C718" s="10"/>
    </row>
    <row r="719" spans="3:3" x14ac:dyDescent="0.2">
      <c r="C719" s="10"/>
    </row>
    <row r="720" spans="3:3" x14ac:dyDescent="0.2">
      <c r="C720" s="10"/>
    </row>
    <row r="721" spans="3:3" x14ac:dyDescent="0.2">
      <c r="C721" s="10"/>
    </row>
    <row r="722" spans="3:3" x14ac:dyDescent="0.2">
      <c r="C722" s="10"/>
    </row>
    <row r="723" spans="3:3" x14ac:dyDescent="0.2">
      <c r="C723" s="10"/>
    </row>
    <row r="724" spans="3:3" x14ac:dyDescent="0.2">
      <c r="C724" s="10"/>
    </row>
    <row r="725" spans="3:3" x14ac:dyDescent="0.2">
      <c r="C725" s="10"/>
    </row>
    <row r="726" spans="3:3" x14ac:dyDescent="0.2">
      <c r="C726" s="10"/>
    </row>
    <row r="727" spans="3:3" x14ac:dyDescent="0.2">
      <c r="C727" s="10"/>
    </row>
    <row r="728" spans="3:3" x14ac:dyDescent="0.2">
      <c r="C728" s="10"/>
    </row>
    <row r="729" spans="3:3" x14ac:dyDescent="0.2">
      <c r="C729" s="10"/>
    </row>
    <row r="730" spans="3:3" x14ac:dyDescent="0.2">
      <c r="C730" s="10"/>
    </row>
    <row r="731" spans="3:3" x14ac:dyDescent="0.2">
      <c r="C731" s="10"/>
    </row>
    <row r="732" spans="3:3" x14ac:dyDescent="0.2">
      <c r="C732" s="10"/>
    </row>
    <row r="733" spans="3:3" x14ac:dyDescent="0.2">
      <c r="C733" s="10"/>
    </row>
    <row r="734" spans="3:3" x14ac:dyDescent="0.2">
      <c r="C734" s="10"/>
    </row>
    <row r="735" spans="3:3" x14ac:dyDescent="0.2">
      <c r="C735" s="10"/>
    </row>
    <row r="736" spans="3:3" x14ac:dyDescent="0.2">
      <c r="C736" s="10"/>
    </row>
    <row r="737" spans="3:3" x14ac:dyDescent="0.2">
      <c r="C737" s="10"/>
    </row>
    <row r="738" spans="3:3" x14ac:dyDescent="0.2">
      <c r="C738" s="10"/>
    </row>
    <row r="739" spans="3:3" x14ac:dyDescent="0.2">
      <c r="C739" s="10"/>
    </row>
    <row r="740" spans="3:3" x14ac:dyDescent="0.2">
      <c r="C740" s="10"/>
    </row>
    <row r="741" spans="3:3" x14ac:dyDescent="0.2">
      <c r="C741" s="10"/>
    </row>
    <row r="742" spans="3:3" x14ac:dyDescent="0.2">
      <c r="C742" s="10"/>
    </row>
    <row r="743" spans="3:3" x14ac:dyDescent="0.2">
      <c r="C743" s="10"/>
    </row>
    <row r="744" spans="3:3" x14ac:dyDescent="0.2">
      <c r="C744" s="10"/>
    </row>
    <row r="745" spans="3:3" x14ac:dyDescent="0.2">
      <c r="C745" s="10"/>
    </row>
    <row r="746" spans="3:3" x14ac:dyDescent="0.2">
      <c r="C746" s="10"/>
    </row>
    <row r="747" spans="3:3" x14ac:dyDescent="0.2">
      <c r="C747" s="10"/>
    </row>
    <row r="748" spans="3:3" x14ac:dyDescent="0.2">
      <c r="C748" s="10"/>
    </row>
    <row r="749" spans="3:3" x14ac:dyDescent="0.2">
      <c r="C749" s="10"/>
    </row>
    <row r="750" spans="3:3" x14ac:dyDescent="0.2">
      <c r="C750" s="10"/>
    </row>
    <row r="751" spans="3:3" x14ac:dyDescent="0.2">
      <c r="C751" s="10"/>
    </row>
    <row r="752" spans="3:3" x14ac:dyDescent="0.2">
      <c r="C752" s="10"/>
    </row>
    <row r="753" spans="3:3" x14ac:dyDescent="0.2">
      <c r="C753" s="10"/>
    </row>
    <row r="754" spans="3:3" x14ac:dyDescent="0.2">
      <c r="C754" s="10"/>
    </row>
    <row r="755" spans="3:3" x14ac:dyDescent="0.2">
      <c r="C755" s="10"/>
    </row>
    <row r="756" spans="3:3" x14ac:dyDescent="0.2">
      <c r="C756" s="10"/>
    </row>
    <row r="757" spans="3:3" x14ac:dyDescent="0.2">
      <c r="C757" s="10"/>
    </row>
    <row r="758" spans="3:3" x14ac:dyDescent="0.2">
      <c r="C758" s="10"/>
    </row>
    <row r="759" spans="3:3" x14ac:dyDescent="0.2">
      <c r="C759" s="10"/>
    </row>
    <row r="760" spans="3:3" x14ac:dyDescent="0.2">
      <c r="C760" s="10"/>
    </row>
    <row r="761" spans="3:3" x14ac:dyDescent="0.2">
      <c r="C761" s="10"/>
    </row>
    <row r="762" spans="3:3" x14ac:dyDescent="0.2">
      <c r="C762" s="10"/>
    </row>
    <row r="763" spans="3:3" x14ac:dyDescent="0.2">
      <c r="C763" s="10"/>
    </row>
    <row r="764" spans="3:3" x14ac:dyDescent="0.2">
      <c r="C764" s="10"/>
    </row>
    <row r="765" spans="3:3" x14ac:dyDescent="0.2">
      <c r="C765" s="10"/>
    </row>
    <row r="766" spans="3:3" x14ac:dyDescent="0.2">
      <c r="C766" s="10"/>
    </row>
    <row r="767" spans="3:3" x14ac:dyDescent="0.2">
      <c r="C767" s="10"/>
    </row>
    <row r="768" spans="3:3" x14ac:dyDescent="0.2">
      <c r="C768" s="10"/>
    </row>
    <row r="769" spans="3:3" x14ac:dyDescent="0.2">
      <c r="C769" s="10"/>
    </row>
    <row r="770" spans="3:3" x14ac:dyDescent="0.2">
      <c r="C770" s="10"/>
    </row>
    <row r="771" spans="3:3" x14ac:dyDescent="0.2">
      <c r="C771" s="10"/>
    </row>
    <row r="772" spans="3:3" x14ac:dyDescent="0.2">
      <c r="C772" s="10"/>
    </row>
    <row r="773" spans="3:3" x14ac:dyDescent="0.2">
      <c r="C773" s="10"/>
    </row>
    <row r="774" spans="3:3" x14ac:dyDescent="0.2">
      <c r="C774" s="10"/>
    </row>
    <row r="775" spans="3:3" x14ac:dyDescent="0.2">
      <c r="C775" s="10"/>
    </row>
    <row r="776" spans="3:3" x14ac:dyDescent="0.2">
      <c r="C776" s="10"/>
    </row>
    <row r="777" spans="3:3" x14ac:dyDescent="0.2">
      <c r="C777" s="10"/>
    </row>
    <row r="778" spans="3:3" x14ac:dyDescent="0.2">
      <c r="C778" s="10"/>
    </row>
    <row r="779" spans="3:3" x14ac:dyDescent="0.2">
      <c r="C779" s="10"/>
    </row>
    <row r="780" spans="3:3" x14ac:dyDescent="0.2">
      <c r="C780" s="10"/>
    </row>
    <row r="781" spans="3:3" x14ac:dyDescent="0.2">
      <c r="C781" s="10"/>
    </row>
    <row r="782" spans="3:3" x14ac:dyDescent="0.2">
      <c r="C782" s="10"/>
    </row>
    <row r="783" spans="3:3" x14ac:dyDescent="0.2">
      <c r="C783" s="10"/>
    </row>
    <row r="784" spans="3:3" x14ac:dyDescent="0.2">
      <c r="C784" s="10"/>
    </row>
    <row r="785" spans="3:3" x14ac:dyDescent="0.2">
      <c r="C785" s="10"/>
    </row>
    <row r="786" spans="3:3" x14ac:dyDescent="0.2">
      <c r="C786" s="10"/>
    </row>
    <row r="787" spans="3:3" x14ac:dyDescent="0.2">
      <c r="C787" s="10"/>
    </row>
    <row r="788" spans="3:3" x14ac:dyDescent="0.2">
      <c r="C788" s="10"/>
    </row>
    <row r="789" spans="3:3" x14ac:dyDescent="0.2">
      <c r="C789" s="10"/>
    </row>
  </sheetData>
  <mergeCells count="3">
    <mergeCell ref="D1:J1"/>
    <mergeCell ref="B2:J2"/>
    <mergeCell ref="B1:C1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77" fitToHeight="14" orientation="landscape" r:id="rId1"/>
  <headerFooter alignWithMargins="0">
    <oddFooter>&amp;C&amp;A    стр.&amp;P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W21"/>
  <sheetViews>
    <sheetView zoomScale="80" zoomScaleNormal="8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O7" sqref="O7"/>
    </sheetView>
  </sheetViews>
  <sheetFormatPr defaultRowHeight="12.75" x14ac:dyDescent="0.2"/>
  <cols>
    <col min="1" max="1" width="6.42578125" customWidth="1"/>
    <col min="2" max="2" width="45.140625" customWidth="1"/>
    <col min="3" max="3" width="10.85546875" customWidth="1"/>
    <col min="4" max="5" width="11" customWidth="1"/>
    <col min="6" max="6" width="10.7109375" customWidth="1"/>
    <col min="7" max="7" width="12.140625" customWidth="1"/>
    <col min="8" max="8" width="11.85546875" customWidth="1"/>
    <col min="9" max="9" width="11" customWidth="1"/>
    <col min="10" max="10" width="11.140625" customWidth="1"/>
    <col min="11" max="11" width="11.85546875" customWidth="1"/>
    <col min="12" max="12" width="10.5703125" customWidth="1"/>
    <col min="13" max="13" width="9.85546875" customWidth="1"/>
    <col min="14" max="14" width="8.28515625" customWidth="1"/>
    <col min="15" max="15" width="8" customWidth="1"/>
  </cols>
  <sheetData>
    <row r="2" spans="1:23" ht="15.75" x14ac:dyDescent="0.25">
      <c r="A2" s="50"/>
      <c r="B2" s="18" t="s">
        <v>485</v>
      </c>
      <c r="D2" s="41"/>
      <c r="E2" s="41"/>
      <c r="F2" s="41"/>
      <c r="G2" s="41"/>
      <c r="H2" s="41"/>
      <c r="I2" s="41"/>
      <c r="J2" s="41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</row>
    <row r="3" spans="1:23" ht="47.25" x14ac:dyDescent="0.2">
      <c r="A3" s="17" t="s">
        <v>50</v>
      </c>
      <c r="B3" s="17" t="s">
        <v>19</v>
      </c>
      <c r="C3" s="32" t="s">
        <v>81</v>
      </c>
      <c r="D3" s="8" t="s">
        <v>477</v>
      </c>
      <c r="E3" s="8" t="s">
        <v>478</v>
      </c>
      <c r="F3" s="8" t="s">
        <v>476</v>
      </c>
      <c r="G3" s="8" t="s">
        <v>262</v>
      </c>
      <c r="H3" s="8" t="s">
        <v>263</v>
      </c>
      <c r="I3" s="8" t="s">
        <v>264</v>
      </c>
      <c r="J3" s="8" t="s">
        <v>265</v>
      </c>
      <c r="K3" s="8" t="s">
        <v>282</v>
      </c>
      <c r="L3" s="256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</row>
    <row r="4" spans="1:23" ht="15.75" x14ac:dyDescent="0.2">
      <c r="A4" s="13" t="s">
        <v>52</v>
      </c>
      <c r="B4" s="12" t="s">
        <v>53</v>
      </c>
      <c r="C4" s="33" t="s">
        <v>54</v>
      </c>
      <c r="D4" s="9" t="s">
        <v>55</v>
      </c>
      <c r="E4" s="9" t="s">
        <v>56</v>
      </c>
      <c r="F4" s="19" t="s">
        <v>57</v>
      </c>
      <c r="G4" s="19" t="s">
        <v>58</v>
      </c>
      <c r="H4" s="19" t="s">
        <v>59</v>
      </c>
      <c r="I4" s="19" t="s">
        <v>60</v>
      </c>
      <c r="J4" s="19" t="s">
        <v>197</v>
      </c>
      <c r="K4" s="19" t="s">
        <v>61</v>
      </c>
      <c r="L4" s="256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</row>
    <row r="5" spans="1:23" ht="30" x14ac:dyDescent="0.2">
      <c r="A5" s="14" t="s">
        <v>52</v>
      </c>
      <c r="B5" s="172" t="s">
        <v>6</v>
      </c>
      <c r="C5" s="30" t="s">
        <v>211</v>
      </c>
      <c r="D5" s="51">
        <v>1564556</v>
      </c>
      <c r="E5" s="51">
        <v>1550995</v>
      </c>
      <c r="F5" s="51">
        <v>1356727</v>
      </c>
      <c r="G5" s="51">
        <v>1421351</v>
      </c>
      <c r="H5" s="51">
        <v>1421351</v>
      </c>
      <c r="I5" s="51">
        <v>1421351</v>
      </c>
      <c r="J5" s="51">
        <v>1421351</v>
      </c>
      <c r="K5" s="51">
        <v>1421351</v>
      </c>
      <c r="L5" s="258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</row>
    <row r="6" spans="1:23" ht="30" x14ac:dyDescent="0.2">
      <c r="A6" s="14" t="s">
        <v>53</v>
      </c>
      <c r="B6" s="172" t="s">
        <v>213</v>
      </c>
      <c r="C6" s="30" t="s">
        <v>211</v>
      </c>
      <c r="D6" s="213">
        <v>85666</v>
      </c>
      <c r="E6" s="213">
        <v>86880</v>
      </c>
      <c r="F6" s="213">
        <v>91000</v>
      </c>
      <c r="G6" s="213">
        <v>88100</v>
      </c>
      <c r="H6" s="213">
        <v>85200</v>
      </c>
      <c r="I6" s="213">
        <v>82300</v>
      </c>
      <c r="J6" s="213">
        <v>81800</v>
      </c>
      <c r="K6" s="213">
        <v>80400</v>
      </c>
      <c r="L6" s="258"/>
      <c r="M6" s="191"/>
      <c r="N6" s="257"/>
      <c r="O6" s="257"/>
      <c r="P6" s="257"/>
      <c r="Q6" s="257"/>
      <c r="R6" s="257"/>
      <c r="S6" s="257"/>
      <c r="T6" s="257"/>
      <c r="U6" s="257"/>
      <c r="V6" s="257"/>
      <c r="W6" s="257"/>
    </row>
    <row r="7" spans="1:23" ht="45" x14ac:dyDescent="0.2">
      <c r="A7" s="14" t="s">
        <v>54</v>
      </c>
      <c r="B7" s="173" t="s">
        <v>5</v>
      </c>
      <c r="C7" s="30" t="s">
        <v>211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</row>
    <row r="8" spans="1:23" ht="45" x14ac:dyDescent="0.2">
      <c r="A8" s="14" t="s">
        <v>55</v>
      </c>
      <c r="B8" s="173" t="s">
        <v>8</v>
      </c>
      <c r="C8" s="30" t="s">
        <v>211</v>
      </c>
      <c r="D8" s="51">
        <v>3148</v>
      </c>
      <c r="E8" s="51">
        <v>3410</v>
      </c>
      <c r="F8" s="51">
        <v>3683</v>
      </c>
      <c r="G8" s="51">
        <v>3941</v>
      </c>
      <c r="H8" s="51">
        <v>3941</v>
      </c>
      <c r="I8" s="51">
        <v>3941</v>
      </c>
      <c r="J8" s="51">
        <v>3941</v>
      </c>
      <c r="K8" s="51">
        <v>3941</v>
      </c>
      <c r="L8" s="268"/>
      <c r="M8" s="268"/>
      <c r="N8" s="71"/>
      <c r="O8" s="71"/>
      <c r="P8" s="71"/>
      <c r="Q8" s="71"/>
      <c r="R8" s="71"/>
      <c r="S8" s="71"/>
    </row>
    <row r="9" spans="1:23" ht="60" x14ac:dyDescent="0.2">
      <c r="A9" s="14" t="s">
        <v>56</v>
      </c>
      <c r="B9" s="173" t="s">
        <v>3</v>
      </c>
      <c r="C9" s="16" t="s">
        <v>4</v>
      </c>
      <c r="D9" s="52">
        <v>0.6</v>
      </c>
      <c r="E9" s="52">
        <v>0.7</v>
      </c>
      <c r="F9" s="52">
        <v>0.7</v>
      </c>
      <c r="G9" s="52">
        <v>0.7</v>
      </c>
      <c r="H9" s="52">
        <v>0.7</v>
      </c>
      <c r="I9" s="52">
        <v>0.7</v>
      </c>
      <c r="J9" s="52">
        <v>0.7</v>
      </c>
      <c r="K9" s="52">
        <v>0.7</v>
      </c>
    </row>
    <row r="10" spans="1:23" ht="45" x14ac:dyDescent="0.2">
      <c r="A10" s="14" t="s">
        <v>57</v>
      </c>
      <c r="B10" s="173" t="s">
        <v>7</v>
      </c>
      <c r="C10" s="30" t="s">
        <v>211</v>
      </c>
      <c r="D10" s="52">
        <v>0</v>
      </c>
      <c r="E10" s="52">
        <v>0</v>
      </c>
      <c r="F10" s="51">
        <v>0</v>
      </c>
      <c r="G10" s="213">
        <v>1108489</v>
      </c>
      <c r="H10" s="213">
        <v>1108489</v>
      </c>
      <c r="I10" s="213">
        <v>1108489</v>
      </c>
      <c r="J10" s="213">
        <v>1108489</v>
      </c>
      <c r="K10" s="213">
        <v>1108489</v>
      </c>
    </row>
    <row r="11" spans="1:23" ht="45" x14ac:dyDescent="0.2">
      <c r="A11" s="14" t="s">
        <v>58</v>
      </c>
      <c r="B11" s="173" t="s">
        <v>212</v>
      </c>
      <c r="C11" s="30" t="s">
        <v>211</v>
      </c>
      <c r="D11" s="51">
        <v>845556</v>
      </c>
      <c r="E11" s="51">
        <v>845556</v>
      </c>
      <c r="F11" s="51">
        <v>845556</v>
      </c>
      <c r="G11" s="51">
        <v>845556</v>
      </c>
      <c r="H11" s="51">
        <v>845556</v>
      </c>
      <c r="I11" s="51">
        <v>845556</v>
      </c>
      <c r="J11" s="51">
        <v>845556</v>
      </c>
      <c r="K11" s="51">
        <v>845556</v>
      </c>
    </row>
    <row r="12" spans="1:23" ht="15.75" x14ac:dyDescent="0.2">
      <c r="A12" s="14" t="s">
        <v>59</v>
      </c>
      <c r="B12" s="173" t="s">
        <v>214</v>
      </c>
      <c r="C12" s="30" t="s">
        <v>211</v>
      </c>
      <c r="D12" s="52">
        <v>0</v>
      </c>
      <c r="E12" s="51">
        <v>23880</v>
      </c>
      <c r="F12" s="51">
        <v>16200</v>
      </c>
      <c r="G12" s="51">
        <v>21150</v>
      </c>
      <c r="H12" s="51">
        <v>5025</v>
      </c>
      <c r="I12" s="51">
        <v>5550</v>
      </c>
      <c r="J12" s="51">
        <v>6300</v>
      </c>
      <c r="K12" s="51">
        <v>30000</v>
      </c>
    </row>
    <row r="13" spans="1:23" ht="45" x14ac:dyDescent="0.2">
      <c r="A13" s="14" t="s">
        <v>60</v>
      </c>
      <c r="B13" s="173" t="s">
        <v>215</v>
      </c>
      <c r="C13" s="30" t="s">
        <v>211</v>
      </c>
      <c r="D13" s="51">
        <v>845556</v>
      </c>
      <c r="E13" s="51">
        <v>845556</v>
      </c>
      <c r="F13" s="51">
        <v>845556</v>
      </c>
      <c r="G13" s="51">
        <v>845556</v>
      </c>
      <c r="H13" s="51">
        <v>845556</v>
      </c>
      <c r="I13" s="51">
        <v>845556</v>
      </c>
      <c r="J13" s="51">
        <v>845556</v>
      </c>
      <c r="K13" s="51">
        <v>845556</v>
      </c>
    </row>
    <row r="14" spans="1:23" ht="30" x14ac:dyDescent="0.2">
      <c r="A14" s="14" t="s">
        <v>197</v>
      </c>
      <c r="B14" s="173" t="s">
        <v>217</v>
      </c>
      <c r="C14" s="30" t="s">
        <v>211</v>
      </c>
      <c r="D14" s="52">
        <v>0</v>
      </c>
      <c r="E14" s="51">
        <v>49875</v>
      </c>
      <c r="F14" s="51">
        <v>43635</v>
      </c>
      <c r="G14" s="51">
        <v>49195</v>
      </c>
      <c r="H14" s="51">
        <v>12200</v>
      </c>
      <c r="I14" s="51">
        <v>13400</v>
      </c>
      <c r="J14" s="51">
        <v>14900</v>
      </c>
      <c r="K14" s="51">
        <v>50000</v>
      </c>
    </row>
    <row r="15" spans="1:23" ht="45" x14ac:dyDescent="0.2">
      <c r="A15" s="14" t="s">
        <v>61</v>
      </c>
      <c r="B15" s="173" t="s">
        <v>207</v>
      </c>
      <c r="C15" s="29" t="s">
        <v>85</v>
      </c>
      <c r="D15" s="52">
        <v>0</v>
      </c>
      <c r="E15" s="52">
        <v>3</v>
      </c>
      <c r="F15" s="52">
        <v>5</v>
      </c>
      <c r="G15" s="52">
        <v>7</v>
      </c>
      <c r="H15" s="52">
        <v>10</v>
      </c>
      <c r="I15" s="52">
        <v>12</v>
      </c>
      <c r="J15" s="52">
        <v>15</v>
      </c>
      <c r="K15" s="52">
        <v>25</v>
      </c>
    </row>
    <row r="16" spans="1:23" ht="60" x14ac:dyDescent="0.2">
      <c r="A16" s="14" t="s">
        <v>62</v>
      </c>
      <c r="B16" s="174" t="s">
        <v>205</v>
      </c>
      <c r="C16" s="29" t="s">
        <v>95</v>
      </c>
      <c r="D16" s="306">
        <f t="shared" ref="D16:J16" si="0">D6/D5*100</f>
        <v>5.4754192243678075</v>
      </c>
      <c r="E16" s="306">
        <f t="shared" si="0"/>
        <v>5.6015654466971201</v>
      </c>
      <c r="F16" s="306">
        <f t="shared" si="0"/>
        <v>6.7073184214657768</v>
      </c>
      <c r="G16" s="306">
        <f t="shared" si="0"/>
        <v>6.1983282102731838</v>
      </c>
      <c r="H16" s="306">
        <f t="shared" si="0"/>
        <v>5.9942969752017623</v>
      </c>
      <c r="I16" s="306">
        <f t="shared" si="0"/>
        <v>5.7902657401303408</v>
      </c>
      <c r="J16" s="306">
        <f t="shared" si="0"/>
        <v>5.7550879409800952</v>
      </c>
      <c r="K16" s="306">
        <f>K6/K5*100</f>
        <v>5.6565901033594095</v>
      </c>
    </row>
    <row r="17" spans="1:11" ht="75" x14ac:dyDescent="0.2">
      <c r="A17" s="14" t="s">
        <v>63</v>
      </c>
      <c r="B17" s="174" t="s">
        <v>206</v>
      </c>
      <c r="C17" s="30" t="s">
        <v>95</v>
      </c>
      <c r="D17" s="3">
        <f t="shared" ref="D17:J17" si="1">D12/D11*100</f>
        <v>0</v>
      </c>
      <c r="E17" s="3">
        <f t="shared" si="1"/>
        <v>2.8241772277649262</v>
      </c>
      <c r="F17" s="305">
        <f t="shared" si="1"/>
        <v>1.9158991243631411</v>
      </c>
      <c r="G17" s="305">
        <f t="shared" si="1"/>
        <v>2.5013127456963229</v>
      </c>
      <c r="H17" s="305">
        <f t="shared" si="1"/>
        <v>0.59428352468671508</v>
      </c>
      <c r="I17" s="305">
        <f t="shared" si="1"/>
        <v>0.65637284816144637</v>
      </c>
      <c r="J17" s="305">
        <f t="shared" si="1"/>
        <v>0.74507188169677707</v>
      </c>
      <c r="K17" s="305">
        <f>K12/K11*100</f>
        <v>3.5479613414132243</v>
      </c>
    </row>
    <row r="18" spans="1:11" ht="90" x14ac:dyDescent="0.2">
      <c r="A18" s="14" t="s">
        <v>64</v>
      </c>
      <c r="B18" s="174" t="s">
        <v>216</v>
      </c>
      <c r="C18" s="30" t="s">
        <v>95</v>
      </c>
      <c r="D18" s="3">
        <f>D14/D13*100</f>
        <v>0</v>
      </c>
      <c r="E18" s="3">
        <f t="shared" ref="E18:K18" si="2">E14/E13*100</f>
        <v>5.8984857300994848</v>
      </c>
      <c r="F18" s="3">
        <f t="shared" si="2"/>
        <v>5.1605097710855343</v>
      </c>
      <c r="G18" s="3">
        <f t="shared" si="2"/>
        <v>5.818065273027452</v>
      </c>
      <c r="H18" s="3">
        <f t="shared" si="2"/>
        <v>1.4428376121747111</v>
      </c>
      <c r="I18" s="3">
        <f t="shared" si="2"/>
        <v>1.5847560658312401</v>
      </c>
      <c r="J18" s="3">
        <f t="shared" si="2"/>
        <v>1.762154132901901</v>
      </c>
      <c r="K18" s="3">
        <f t="shared" si="2"/>
        <v>5.9132689023553731</v>
      </c>
    </row>
    <row r="19" spans="1:11" ht="75" x14ac:dyDescent="0.2">
      <c r="A19" s="14" t="s">
        <v>65</v>
      </c>
      <c r="B19" s="174" t="s">
        <v>209</v>
      </c>
      <c r="C19" s="30" t="s">
        <v>95</v>
      </c>
      <c r="D19" s="3">
        <f t="shared" ref="D19:J19" si="3">D7/D5*100</f>
        <v>0</v>
      </c>
      <c r="E19" s="3">
        <f t="shared" si="3"/>
        <v>0</v>
      </c>
      <c r="F19" s="3">
        <f t="shared" si="3"/>
        <v>0</v>
      </c>
      <c r="G19" s="3">
        <f t="shared" si="3"/>
        <v>0</v>
      </c>
      <c r="H19" s="3">
        <f t="shared" si="3"/>
        <v>0</v>
      </c>
      <c r="I19" s="3">
        <f t="shared" si="3"/>
        <v>0</v>
      </c>
      <c r="J19" s="3">
        <f t="shared" si="3"/>
        <v>0</v>
      </c>
      <c r="K19" s="3">
        <f>K7/K5*100</f>
        <v>0</v>
      </c>
    </row>
    <row r="20" spans="1:11" ht="105" x14ac:dyDescent="0.2">
      <c r="A20" s="14" t="s">
        <v>66</v>
      </c>
      <c r="B20" s="174" t="s">
        <v>210</v>
      </c>
      <c r="C20" s="30" t="s">
        <v>95</v>
      </c>
      <c r="D20" s="3">
        <f t="shared" ref="D20:J20" si="4">D10/D5*100</f>
        <v>0</v>
      </c>
      <c r="E20" s="3">
        <f t="shared" si="4"/>
        <v>0</v>
      </c>
      <c r="F20" s="3">
        <f t="shared" si="4"/>
        <v>0</v>
      </c>
      <c r="G20" s="3">
        <f t="shared" si="4"/>
        <v>77.988406804512039</v>
      </c>
      <c r="H20" s="3">
        <f t="shared" si="4"/>
        <v>77.988406804512039</v>
      </c>
      <c r="I20" s="3">
        <f t="shared" si="4"/>
        <v>77.988406804512039</v>
      </c>
      <c r="J20" s="3">
        <f t="shared" si="4"/>
        <v>77.988406804512039</v>
      </c>
      <c r="K20" s="3">
        <f>K10/K5*100</f>
        <v>77.988406804512039</v>
      </c>
    </row>
    <row r="21" spans="1:11" ht="75" x14ac:dyDescent="0.2">
      <c r="A21" s="14">
        <v>17</v>
      </c>
      <c r="B21" s="174" t="s">
        <v>9</v>
      </c>
      <c r="C21" s="30" t="s">
        <v>208</v>
      </c>
      <c r="D21" s="53">
        <f t="shared" ref="D21:J21" si="5">D8/D9</f>
        <v>5246.666666666667</v>
      </c>
      <c r="E21" s="53">
        <f t="shared" si="5"/>
        <v>4871.4285714285716</v>
      </c>
      <c r="F21" s="53">
        <f t="shared" si="5"/>
        <v>5261.4285714285716</v>
      </c>
      <c r="G21" s="53">
        <f t="shared" si="5"/>
        <v>5630</v>
      </c>
      <c r="H21" s="53">
        <f t="shared" si="5"/>
        <v>5630</v>
      </c>
      <c r="I21" s="53">
        <f t="shared" si="5"/>
        <v>5630</v>
      </c>
      <c r="J21" s="53">
        <f t="shared" si="5"/>
        <v>5630</v>
      </c>
      <c r="K21" s="53">
        <f>K8/K9</f>
        <v>5630</v>
      </c>
    </row>
  </sheetData>
  <phoneticPr fontId="9" type="noConversion"/>
  <pageMargins left="0.55118110236220474" right="0.55118110236220474" top="0.98425196850393704" bottom="0.78740157480314965" header="0.51181102362204722" footer="0.51181102362204722"/>
  <pageSetup paperSize="9" scale="90" orientation="landscape" verticalDpi="0" r:id="rId1"/>
  <headerFooter alignWithMargins="0">
    <oddFooter>&amp;C&amp;A    стр.&amp;P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X76"/>
  <sheetViews>
    <sheetView topLeftCell="A2" zoomScale="80" zoomScaleNormal="80" workbookViewId="0">
      <pane xSplit="3" ySplit="3" topLeftCell="D29" activePane="bottomRight" state="frozen"/>
      <selection activeCell="A2" sqref="A2"/>
      <selection pane="topRight" activeCell="D2" sqref="D2"/>
      <selection pane="bottomLeft" activeCell="A5" sqref="A5"/>
      <selection pane="bottomRight" activeCell="K42" sqref="K42"/>
    </sheetView>
  </sheetViews>
  <sheetFormatPr defaultRowHeight="12.75" x14ac:dyDescent="0.2"/>
  <cols>
    <col min="1" max="1" width="5.85546875" style="373" customWidth="1"/>
    <col min="2" max="2" width="73.5703125" style="373" customWidth="1"/>
    <col min="3" max="3" width="13" style="373" customWidth="1"/>
    <col min="4" max="4" width="11" style="373" customWidth="1"/>
    <col min="5" max="5" width="10.85546875" style="373" customWidth="1"/>
    <col min="6" max="6" width="11.5703125" style="373" customWidth="1"/>
    <col min="7" max="7" width="11.42578125" style="373" customWidth="1"/>
    <col min="8" max="8" width="11" style="373" customWidth="1"/>
    <col min="9" max="9" width="10.5703125" style="373" customWidth="1"/>
    <col min="10" max="10" width="11.28515625" style="373" customWidth="1"/>
    <col min="11" max="11" width="11.5703125" style="373" customWidth="1"/>
    <col min="12" max="13" width="9.28515625" style="374" customWidth="1"/>
    <col min="14" max="18" width="9.28515625" style="373" customWidth="1"/>
    <col min="19" max="19" width="9.140625" style="373"/>
    <col min="20" max="20" width="9.7109375" style="373" bestFit="1" customWidth="1"/>
    <col min="21" max="16384" width="9.140625" style="373"/>
  </cols>
  <sheetData>
    <row r="1" spans="1:13" ht="54" customHeight="1" x14ac:dyDescent="0.2">
      <c r="A1" s="372"/>
      <c r="B1" s="411" t="s">
        <v>266</v>
      </c>
      <c r="C1" s="415"/>
      <c r="D1" s="411"/>
      <c r="E1" s="412"/>
      <c r="F1" s="412"/>
      <c r="G1" s="412"/>
      <c r="H1" s="412"/>
      <c r="I1" s="412"/>
      <c r="J1" s="412"/>
    </row>
    <row r="2" spans="1:13" x14ac:dyDescent="0.2">
      <c r="B2" s="413" t="s">
        <v>486</v>
      </c>
      <c r="C2" s="414"/>
      <c r="D2" s="414"/>
      <c r="E2" s="414"/>
      <c r="F2" s="414"/>
      <c r="G2" s="414"/>
      <c r="H2" s="414"/>
      <c r="I2" s="414"/>
      <c r="J2" s="414"/>
    </row>
    <row r="3" spans="1:13" ht="34.5" customHeight="1" x14ac:dyDescent="0.2">
      <c r="A3" s="185" t="s">
        <v>50</v>
      </c>
      <c r="B3" s="185" t="s">
        <v>19</v>
      </c>
      <c r="C3" s="185" t="s">
        <v>81</v>
      </c>
      <c r="D3" s="185" t="s">
        <v>477</v>
      </c>
      <c r="E3" s="185" t="s">
        <v>478</v>
      </c>
      <c r="F3" s="185" t="s">
        <v>476</v>
      </c>
      <c r="G3" s="185" t="s">
        <v>262</v>
      </c>
      <c r="H3" s="185" t="s">
        <v>263</v>
      </c>
      <c r="I3" s="185" t="s">
        <v>264</v>
      </c>
      <c r="J3" s="185" t="s">
        <v>265</v>
      </c>
      <c r="K3" s="185" t="s">
        <v>282</v>
      </c>
    </row>
    <row r="4" spans="1:13" ht="15.75" x14ac:dyDescent="0.2">
      <c r="A4" s="179" t="s">
        <v>52</v>
      </c>
      <c r="B4" s="179" t="s">
        <v>53</v>
      </c>
      <c r="C4" s="179" t="s">
        <v>54</v>
      </c>
      <c r="D4" s="179" t="s">
        <v>55</v>
      </c>
      <c r="E4" s="179" t="s">
        <v>56</v>
      </c>
      <c r="F4" s="179" t="s">
        <v>57</v>
      </c>
      <c r="G4" s="179" t="s">
        <v>58</v>
      </c>
      <c r="H4" s="179" t="s">
        <v>59</v>
      </c>
      <c r="I4" s="179" t="s">
        <v>60</v>
      </c>
      <c r="J4" s="179" t="s">
        <v>197</v>
      </c>
      <c r="K4" s="179" t="s">
        <v>61</v>
      </c>
    </row>
    <row r="5" spans="1:13" s="120" customFormat="1" ht="31.5" x14ac:dyDescent="0.2">
      <c r="A5" s="138" t="s">
        <v>52</v>
      </c>
      <c r="B5" s="139" t="s">
        <v>91</v>
      </c>
      <c r="C5" s="175" t="s">
        <v>85</v>
      </c>
      <c r="D5" s="176">
        <v>18424</v>
      </c>
      <c r="E5" s="176">
        <v>18750</v>
      </c>
      <c r="F5" s="176">
        <v>19075</v>
      </c>
      <c r="G5" s="176">
        <v>19401</v>
      </c>
      <c r="H5" s="176">
        <v>19727</v>
      </c>
      <c r="I5" s="176">
        <v>20053</v>
      </c>
      <c r="J5" s="176">
        <v>20378</v>
      </c>
      <c r="K5" s="176">
        <v>22007</v>
      </c>
      <c r="L5" s="375"/>
      <c r="M5" s="375"/>
    </row>
    <row r="6" spans="1:13" s="120" customFormat="1" ht="15.75" x14ac:dyDescent="0.2">
      <c r="A6" s="88" t="s">
        <v>53</v>
      </c>
      <c r="B6" s="94" t="s">
        <v>82</v>
      </c>
      <c r="C6" s="88" t="s">
        <v>83</v>
      </c>
      <c r="D6" s="95">
        <v>1005.9</v>
      </c>
      <c r="E6" s="95">
        <v>1022.9</v>
      </c>
      <c r="F6" s="95">
        <v>1039.9000000000001</v>
      </c>
      <c r="G6" s="95">
        <v>1056.9000000000001</v>
      </c>
      <c r="H6" s="95">
        <v>1073.9000000000001</v>
      </c>
      <c r="I6" s="95">
        <v>1090.9000000000001</v>
      </c>
      <c r="J6" s="95">
        <v>1107.9000000000001</v>
      </c>
      <c r="K6" s="95">
        <v>1192.9000000000001</v>
      </c>
      <c r="L6" s="375"/>
      <c r="M6" s="375"/>
    </row>
    <row r="7" spans="1:13" s="120" customFormat="1" ht="15.75" x14ac:dyDescent="0.2">
      <c r="A7" s="88" t="s">
        <v>54</v>
      </c>
      <c r="B7" s="94" t="s">
        <v>87</v>
      </c>
      <c r="C7" s="88" t="s">
        <v>86</v>
      </c>
      <c r="D7" s="250">
        <v>21086</v>
      </c>
      <c r="E7" s="250">
        <v>21205</v>
      </c>
      <c r="F7" s="250">
        <v>21322</v>
      </c>
      <c r="G7" s="250">
        <v>21438</v>
      </c>
      <c r="H7" s="250">
        <v>21553</v>
      </c>
      <c r="I7" s="250">
        <v>21667</v>
      </c>
      <c r="J7" s="250">
        <v>21780</v>
      </c>
      <c r="K7" s="250">
        <v>22337</v>
      </c>
      <c r="L7" s="376"/>
      <c r="M7" s="375"/>
    </row>
    <row r="8" spans="1:13" s="120" customFormat="1" ht="15.75" x14ac:dyDescent="0.2">
      <c r="A8" s="88" t="s">
        <v>55</v>
      </c>
      <c r="B8" s="94" t="s">
        <v>88</v>
      </c>
      <c r="C8" s="88" t="s">
        <v>89</v>
      </c>
      <c r="D8" s="247">
        <v>0</v>
      </c>
      <c r="E8" s="247">
        <v>0</v>
      </c>
      <c r="F8" s="247">
        <v>0</v>
      </c>
      <c r="G8" s="247">
        <v>0</v>
      </c>
      <c r="H8" s="247">
        <v>0</v>
      </c>
      <c r="I8" s="247">
        <v>0</v>
      </c>
      <c r="J8" s="247">
        <v>0</v>
      </c>
      <c r="K8" s="247">
        <v>0</v>
      </c>
      <c r="L8" s="375"/>
      <c r="M8" s="375"/>
    </row>
    <row r="9" spans="1:13" s="120" customFormat="1" ht="15.75" x14ac:dyDescent="0.2">
      <c r="A9" s="88" t="s">
        <v>56</v>
      </c>
      <c r="B9" s="94" t="s">
        <v>146</v>
      </c>
      <c r="C9" s="88" t="s">
        <v>90</v>
      </c>
      <c r="D9" s="95">
        <v>1107</v>
      </c>
      <c r="E9" s="95">
        <v>1102</v>
      </c>
      <c r="F9" s="312">
        <v>1096</v>
      </c>
      <c r="G9" s="312">
        <v>1092</v>
      </c>
      <c r="H9" s="312">
        <v>1088</v>
      </c>
      <c r="I9" s="312">
        <v>1085</v>
      </c>
      <c r="J9" s="312">
        <v>1083</v>
      </c>
      <c r="K9" s="312">
        <v>1075</v>
      </c>
      <c r="L9" s="375"/>
      <c r="M9" s="375"/>
    </row>
    <row r="10" spans="1:13" s="120" customFormat="1" ht="15.75" x14ac:dyDescent="0.2">
      <c r="A10" s="88" t="s">
        <v>57</v>
      </c>
      <c r="B10" s="94" t="s">
        <v>147</v>
      </c>
      <c r="C10" s="88" t="s">
        <v>90</v>
      </c>
      <c r="D10" s="192">
        <v>62322</v>
      </c>
      <c r="E10" s="192">
        <v>62849</v>
      </c>
      <c r="F10" s="377">
        <v>63371</v>
      </c>
      <c r="G10" s="377">
        <v>63889</v>
      </c>
      <c r="H10" s="377">
        <v>64403</v>
      </c>
      <c r="I10" s="377">
        <v>64912</v>
      </c>
      <c r="J10" s="377">
        <v>65418</v>
      </c>
      <c r="K10" s="377">
        <v>67928</v>
      </c>
      <c r="L10" s="376"/>
      <c r="M10" s="375"/>
    </row>
    <row r="11" spans="1:13" s="120" customFormat="1" ht="47.25" x14ac:dyDescent="0.2">
      <c r="A11" s="88" t="s">
        <v>58</v>
      </c>
      <c r="B11" s="96" t="s">
        <v>92</v>
      </c>
      <c r="C11" s="19" t="s">
        <v>85</v>
      </c>
      <c r="D11" s="97">
        <v>12270</v>
      </c>
      <c r="E11" s="97">
        <v>14062</v>
      </c>
      <c r="F11" s="97">
        <v>16214</v>
      </c>
      <c r="G11" s="97">
        <v>16879</v>
      </c>
      <c r="H11" s="97">
        <v>17557</v>
      </c>
      <c r="I11" s="97">
        <v>18047</v>
      </c>
      <c r="J11" s="97">
        <v>18544</v>
      </c>
      <c r="K11" s="97">
        <v>20906</v>
      </c>
      <c r="L11" s="375"/>
      <c r="M11" s="375"/>
    </row>
    <row r="12" spans="1:13" s="120" customFormat="1" ht="15.75" x14ac:dyDescent="0.2">
      <c r="A12" s="88" t="s">
        <v>59</v>
      </c>
      <c r="B12" s="94" t="s">
        <v>103</v>
      </c>
      <c r="C12" s="88" t="s">
        <v>83</v>
      </c>
      <c r="D12" s="98">
        <v>669.9</v>
      </c>
      <c r="E12" s="98">
        <v>767.2</v>
      </c>
      <c r="F12" s="98">
        <v>883.9</v>
      </c>
      <c r="G12" s="98">
        <v>919.5</v>
      </c>
      <c r="H12" s="98">
        <v>955.8</v>
      </c>
      <c r="I12" s="98">
        <v>981.8</v>
      </c>
      <c r="J12" s="98">
        <v>1008.2</v>
      </c>
      <c r="K12" s="98">
        <v>1133.3</v>
      </c>
      <c r="L12" s="375"/>
      <c r="M12" s="375"/>
    </row>
    <row r="13" spans="1:13" s="120" customFormat="1" ht="15.75" x14ac:dyDescent="0.2">
      <c r="A13" s="88" t="s">
        <v>60</v>
      </c>
      <c r="B13" s="94" t="s">
        <v>93</v>
      </c>
      <c r="C13" s="88" t="s">
        <v>86</v>
      </c>
      <c r="D13" s="97">
        <v>12837</v>
      </c>
      <c r="E13" s="97">
        <v>13159</v>
      </c>
      <c r="F13" s="97">
        <v>18082</v>
      </c>
      <c r="G13" s="97">
        <v>18585</v>
      </c>
      <c r="H13" s="97">
        <v>19290</v>
      </c>
      <c r="I13" s="97">
        <v>19587</v>
      </c>
      <c r="J13" s="97">
        <v>19798</v>
      </c>
      <c r="K13" s="97">
        <v>21108</v>
      </c>
      <c r="L13" s="375"/>
      <c r="M13" s="375"/>
    </row>
    <row r="14" spans="1:13" s="120" customFormat="1" ht="31.5" x14ac:dyDescent="0.2">
      <c r="A14" s="177">
        <v>10</v>
      </c>
      <c r="B14" s="181" t="s">
        <v>94</v>
      </c>
      <c r="C14" s="177" t="s">
        <v>95</v>
      </c>
      <c r="D14" s="184">
        <f>D13/D7*100</f>
        <v>60.879256378639859</v>
      </c>
      <c r="E14" s="184">
        <f t="shared" ref="E14:K14" si="0">E13/E7*100</f>
        <v>62.056118839896243</v>
      </c>
      <c r="F14" s="184">
        <f t="shared" si="0"/>
        <v>84.804427352030771</v>
      </c>
      <c r="G14" s="184">
        <f t="shared" si="0"/>
        <v>86.691855583543244</v>
      </c>
      <c r="H14" s="184">
        <f t="shared" si="0"/>
        <v>89.500301582146335</v>
      </c>
      <c r="I14" s="184">
        <f t="shared" si="0"/>
        <v>90.400147690035539</v>
      </c>
      <c r="J14" s="184">
        <f t="shared" si="0"/>
        <v>90.899908172635449</v>
      </c>
      <c r="K14" s="184">
        <f t="shared" si="0"/>
        <v>94.497918252227237</v>
      </c>
      <c r="L14" s="375"/>
      <c r="M14" s="375"/>
    </row>
    <row r="15" spans="1:13" s="120" customFormat="1" ht="31.5" x14ac:dyDescent="0.2">
      <c r="A15" s="88" t="s">
        <v>61</v>
      </c>
      <c r="B15" s="96" t="s">
        <v>96</v>
      </c>
      <c r="C15" s="19" t="s">
        <v>85</v>
      </c>
      <c r="D15" s="100">
        <v>0</v>
      </c>
      <c r="E15" s="100">
        <v>0</v>
      </c>
      <c r="F15" s="100">
        <v>0</v>
      </c>
      <c r="G15" s="100">
        <v>0</v>
      </c>
      <c r="H15" s="100">
        <v>0</v>
      </c>
      <c r="I15" s="100">
        <v>0</v>
      </c>
      <c r="J15" s="100">
        <v>0</v>
      </c>
      <c r="K15" s="100">
        <v>0</v>
      </c>
      <c r="L15" s="375"/>
      <c r="M15" s="375"/>
    </row>
    <row r="16" spans="1:13" s="120" customFormat="1" ht="15.75" x14ac:dyDescent="0.2">
      <c r="A16" s="88" t="s">
        <v>62</v>
      </c>
      <c r="B16" s="94" t="s">
        <v>103</v>
      </c>
      <c r="C16" s="88" t="s">
        <v>83</v>
      </c>
      <c r="D16" s="247">
        <v>0</v>
      </c>
      <c r="E16" s="247">
        <v>0</v>
      </c>
      <c r="F16" s="247">
        <v>0</v>
      </c>
      <c r="G16" s="247">
        <v>0</v>
      </c>
      <c r="H16" s="247">
        <v>0</v>
      </c>
      <c r="I16" s="247">
        <v>0</v>
      </c>
      <c r="J16" s="247">
        <v>0</v>
      </c>
      <c r="K16" s="247">
        <v>0</v>
      </c>
      <c r="L16" s="375"/>
      <c r="M16" s="375"/>
    </row>
    <row r="17" spans="1:18" s="120" customFormat="1" ht="18.75" customHeight="1" x14ac:dyDescent="0.2">
      <c r="A17" s="88" t="s">
        <v>63</v>
      </c>
      <c r="B17" s="94" t="s">
        <v>97</v>
      </c>
      <c r="C17" s="88" t="s">
        <v>98</v>
      </c>
      <c r="D17" s="247">
        <v>0</v>
      </c>
      <c r="E17" s="247">
        <v>0</v>
      </c>
      <c r="F17" s="247">
        <v>0</v>
      </c>
      <c r="G17" s="247">
        <v>0</v>
      </c>
      <c r="H17" s="247">
        <v>0</v>
      </c>
      <c r="I17" s="247">
        <v>0</v>
      </c>
      <c r="J17" s="247">
        <v>0</v>
      </c>
      <c r="K17" s="247">
        <v>0</v>
      </c>
      <c r="L17" s="375"/>
      <c r="M17" s="375"/>
    </row>
    <row r="18" spans="1:18" s="120" customFormat="1" ht="31.5" x14ac:dyDescent="0.2">
      <c r="A18" s="177" t="s">
        <v>64</v>
      </c>
      <c r="B18" s="181" t="s">
        <v>99</v>
      </c>
      <c r="C18" s="177" t="s">
        <v>95</v>
      </c>
      <c r="D18" s="180" t="e">
        <f>D17/D8*100</f>
        <v>#DIV/0!</v>
      </c>
      <c r="E18" s="180" t="e">
        <f t="shared" ref="E18:K18" si="1">E17/E8*100</f>
        <v>#DIV/0!</v>
      </c>
      <c r="F18" s="180" t="e">
        <f t="shared" si="1"/>
        <v>#DIV/0!</v>
      </c>
      <c r="G18" s="180" t="e">
        <f t="shared" si="1"/>
        <v>#DIV/0!</v>
      </c>
      <c r="H18" s="180" t="e">
        <f t="shared" si="1"/>
        <v>#DIV/0!</v>
      </c>
      <c r="I18" s="180" t="e">
        <f t="shared" si="1"/>
        <v>#DIV/0!</v>
      </c>
      <c r="J18" s="180" t="e">
        <f t="shared" si="1"/>
        <v>#DIV/0!</v>
      </c>
      <c r="K18" s="180" t="e">
        <f t="shared" si="1"/>
        <v>#DIV/0!</v>
      </c>
      <c r="L18" s="375"/>
      <c r="M18" s="375"/>
    </row>
    <row r="19" spans="1:18" s="120" customFormat="1" ht="36" customHeight="1" x14ac:dyDescent="0.2">
      <c r="A19" s="88" t="s">
        <v>65</v>
      </c>
      <c r="B19" s="96" t="s">
        <v>100</v>
      </c>
      <c r="C19" s="19" t="s">
        <v>85</v>
      </c>
      <c r="D19" s="314">
        <v>0</v>
      </c>
      <c r="E19" s="314">
        <v>0</v>
      </c>
      <c r="F19" s="314">
        <v>10075</v>
      </c>
      <c r="G19" s="314">
        <v>9401</v>
      </c>
      <c r="H19" s="314">
        <v>8727</v>
      </c>
      <c r="I19" s="314">
        <v>8053</v>
      </c>
      <c r="J19" s="314">
        <v>8378</v>
      </c>
      <c r="K19" s="314">
        <v>10007</v>
      </c>
      <c r="L19" s="375"/>
      <c r="M19" s="375"/>
    </row>
    <row r="20" spans="1:18" s="120" customFormat="1" ht="17.25" customHeight="1" x14ac:dyDescent="0.2">
      <c r="A20" s="88" t="s">
        <v>66</v>
      </c>
      <c r="B20" s="94" t="s">
        <v>103</v>
      </c>
      <c r="C20" s="88" t="s">
        <v>83</v>
      </c>
      <c r="D20" s="101">
        <v>0</v>
      </c>
      <c r="E20" s="101">
        <v>0</v>
      </c>
      <c r="F20" s="101">
        <v>1039.9000000000001</v>
      </c>
      <c r="G20" s="101">
        <v>1056.9000000000001</v>
      </c>
      <c r="H20" s="101">
        <v>1073.9000000000001</v>
      </c>
      <c r="I20" s="101">
        <v>1090.9000000000001</v>
      </c>
      <c r="J20" s="101">
        <v>1107.9000000000001</v>
      </c>
      <c r="K20" s="101">
        <v>1193</v>
      </c>
      <c r="L20" s="375"/>
      <c r="M20" s="375"/>
    </row>
    <row r="21" spans="1:18" s="120" customFormat="1" ht="15.75" x14ac:dyDescent="0.2">
      <c r="A21" s="88" t="s">
        <v>67</v>
      </c>
      <c r="B21" s="94" t="s">
        <v>101</v>
      </c>
      <c r="C21" s="88" t="s">
        <v>90</v>
      </c>
      <c r="D21" s="101">
        <v>0</v>
      </c>
      <c r="E21" s="101">
        <v>0</v>
      </c>
      <c r="F21" s="101">
        <v>1096</v>
      </c>
      <c r="G21" s="101">
        <v>1092</v>
      </c>
      <c r="H21" s="101">
        <v>1088</v>
      </c>
      <c r="I21" s="101">
        <v>1085</v>
      </c>
      <c r="J21" s="101">
        <v>1083</v>
      </c>
      <c r="K21" s="101">
        <v>1075</v>
      </c>
      <c r="L21" s="375"/>
      <c r="M21" s="375"/>
    </row>
    <row r="22" spans="1:18" s="120" customFormat="1" ht="15.75" x14ac:dyDescent="0.2">
      <c r="A22" s="177" t="s">
        <v>68</v>
      </c>
      <c r="B22" s="181" t="s">
        <v>102</v>
      </c>
      <c r="C22" s="177" t="s">
        <v>95</v>
      </c>
      <c r="D22" s="313">
        <f t="shared" ref="D22:K22" si="2">D21/D9*100</f>
        <v>0</v>
      </c>
      <c r="E22" s="313">
        <f t="shared" si="2"/>
        <v>0</v>
      </c>
      <c r="F22" s="313">
        <f t="shared" si="2"/>
        <v>100</v>
      </c>
      <c r="G22" s="313">
        <f t="shared" si="2"/>
        <v>100</v>
      </c>
      <c r="H22" s="313">
        <f t="shared" si="2"/>
        <v>100</v>
      </c>
      <c r="I22" s="313">
        <f t="shared" si="2"/>
        <v>100</v>
      </c>
      <c r="J22" s="313">
        <f t="shared" si="2"/>
        <v>100</v>
      </c>
      <c r="K22" s="313">
        <f t="shared" si="2"/>
        <v>100</v>
      </c>
      <c r="L22" s="375"/>
      <c r="M22" s="375"/>
    </row>
    <row r="23" spans="1:18" s="120" customFormat="1" ht="37.5" customHeight="1" x14ac:dyDescent="0.2">
      <c r="A23" s="88" t="s">
        <v>69</v>
      </c>
      <c r="B23" s="96" t="s">
        <v>145</v>
      </c>
      <c r="C23" s="19" t="s">
        <v>85</v>
      </c>
      <c r="D23" s="102">
        <v>17904</v>
      </c>
      <c r="E23" s="102">
        <v>18229</v>
      </c>
      <c r="F23" s="102">
        <v>18545</v>
      </c>
      <c r="G23" s="102">
        <v>18865</v>
      </c>
      <c r="H23" s="102">
        <v>19183</v>
      </c>
      <c r="I23" s="102">
        <v>19536</v>
      </c>
      <c r="J23" s="102">
        <v>19856</v>
      </c>
      <c r="K23" s="102">
        <v>21545</v>
      </c>
      <c r="L23" s="375"/>
      <c r="M23" s="375"/>
    </row>
    <row r="24" spans="1:18" s="120" customFormat="1" ht="15.75" x14ac:dyDescent="0.2">
      <c r="A24" s="88" t="s">
        <v>70</v>
      </c>
      <c r="B24" s="94" t="s">
        <v>103</v>
      </c>
      <c r="C24" s="88" t="s">
        <v>83</v>
      </c>
      <c r="D24" s="248">
        <v>977.5</v>
      </c>
      <c r="E24" s="248">
        <v>994.5</v>
      </c>
      <c r="F24" s="248">
        <v>1011</v>
      </c>
      <c r="G24" s="248">
        <v>1027.7</v>
      </c>
      <c r="H24" s="248">
        <v>1044.3</v>
      </c>
      <c r="I24" s="248">
        <v>1062.8</v>
      </c>
      <c r="J24" s="248">
        <v>1079.5</v>
      </c>
      <c r="K24" s="248">
        <v>1167.8</v>
      </c>
      <c r="L24" s="375"/>
      <c r="M24" s="375"/>
    </row>
    <row r="25" spans="1:18" s="120" customFormat="1" ht="15.75" x14ac:dyDescent="0.2">
      <c r="A25" s="88" t="s">
        <v>73</v>
      </c>
      <c r="B25" s="94" t="s">
        <v>104</v>
      </c>
      <c r="C25" s="88" t="s">
        <v>90</v>
      </c>
      <c r="D25" s="250">
        <v>62322</v>
      </c>
      <c r="E25" s="250">
        <v>62849</v>
      </c>
      <c r="F25" s="250">
        <v>63371</v>
      </c>
      <c r="G25" s="250">
        <v>63889</v>
      </c>
      <c r="H25" s="250">
        <v>64403</v>
      </c>
      <c r="I25" s="250">
        <v>64912</v>
      </c>
      <c r="J25" s="250">
        <v>65418</v>
      </c>
      <c r="K25" s="250">
        <v>67928</v>
      </c>
      <c r="L25" s="375"/>
      <c r="M25" s="375"/>
    </row>
    <row r="26" spans="1:18" s="120" customFormat="1" ht="31.5" x14ac:dyDescent="0.2">
      <c r="A26" s="177" t="s">
        <v>74</v>
      </c>
      <c r="B26" s="181" t="s">
        <v>105</v>
      </c>
      <c r="C26" s="177" t="s">
        <v>95</v>
      </c>
      <c r="D26" s="252">
        <f>D25/D10*100</f>
        <v>100</v>
      </c>
      <c r="E26" s="252">
        <f t="shared" ref="E26:K26" si="3">E25/E10*100</f>
        <v>100</v>
      </c>
      <c r="F26" s="252">
        <f t="shared" si="3"/>
        <v>100</v>
      </c>
      <c r="G26" s="252">
        <f t="shared" si="3"/>
        <v>100</v>
      </c>
      <c r="H26" s="252">
        <f t="shared" si="3"/>
        <v>100</v>
      </c>
      <c r="I26" s="252">
        <f t="shared" si="3"/>
        <v>100</v>
      </c>
      <c r="J26" s="252">
        <f t="shared" si="3"/>
        <v>100</v>
      </c>
      <c r="K26" s="252">
        <f t="shared" si="3"/>
        <v>100</v>
      </c>
      <c r="L26" s="375"/>
      <c r="M26" s="375"/>
    </row>
    <row r="27" spans="1:18" s="120" customFormat="1" ht="21.75" customHeight="1" x14ac:dyDescent="0.2">
      <c r="A27" s="138" t="s">
        <v>75</v>
      </c>
      <c r="B27" s="139" t="s">
        <v>72</v>
      </c>
      <c r="C27" s="175" t="s">
        <v>85</v>
      </c>
      <c r="D27" s="176">
        <v>898</v>
      </c>
      <c r="E27" s="176">
        <v>907</v>
      </c>
      <c r="F27" s="176">
        <v>915</v>
      </c>
      <c r="G27" s="176">
        <v>924</v>
      </c>
      <c r="H27" s="176">
        <v>932</v>
      </c>
      <c r="I27" s="176">
        <v>941</v>
      </c>
      <c r="J27" s="176">
        <v>949</v>
      </c>
      <c r="K27" s="176">
        <v>992</v>
      </c>
      <c r="L27" s="375"/>
      <c r="M27" s="375"/>
    </row>
    <row r="28" spans="1:18" s="120" customFormat="1" ht="15.75" x14ac:dyDescent="0.2">
      <c r="A28" s="88" t="s">
        <v>76</v>
      </c>
      <c r="B28" s="94" t="s">
        <v>82</v>
      </c>
      <c r="C28" s="19" t="s">
        <v>83</v>
      </c>
      <c r="D28" s="104">
        <v>2331.1</v>
      </c>
      <c r="E28" s="95">
        <v>2356.8000000000002</v>
      </c>
      <c r="F28" s="95">
        <v>2382.5</v>
      </c>
      <c r="G28" s="95">
        <v>2408.1999999999998</v>
      </c>
      <c r="H28" s="95">
        <v>2433.9</v>
      </c>
      <c r="I28" s="95">
        <v>2459.6</v>
      </c>
      <c r="J28" s="95">
        <v>2485.3000000000002</v>
      </c>
      <c r="K28" s="95">
        <v>2613.8000000000002</v>
      </c>
      <c r="L28" s="375"/>
      <c r="M28" s="375"/>
    </row>
    <row r="29" spans="1:18" s="120" customFormat="1" ht="15.75" x14ac:dyDescent="0.2">
      <c r="A29" s="88" t="s">
        <v>77</v>
      </c>
      <c r="B29" s="94" t="s">
        <v>87</v>
      </c>
      <c r="C29" s="88" t="s">
        <v>86</v>
      </c>
      <c r="D29" s="192">
        <v>51544</v>
      </c>
      <c r="E29" s="192">
        <v>51733</v>
      </c>
      <c r="F29" s="192">
        <v>51921</v>
      </c>
      <c r="G29" s="192">
        <v>52108</v>
      </c>
      <c r="H29" s="192">
        <v>52294</v>
      </c>
      <c r="I29" s="192">
        <v>52478</v>
      </c>
      <c r="J29" s="192">
        <v>52660</v>
      </c>
      <c r="K29" s="192">
        <v>53568</v>
      </c>
      <c r="L29" s="376"/>
      <c r="M29" s="375"/>
    </row>
    <row r="30" spans="1:18" s="120" customFormat="1" ht="15.75" x14ac:dyDescent="0.2">
      <c r="A30" s="88" t="s">
        <v>78</v>
      </c>
      <c r="B30" s="94" t="s">
        <v>88</v>
      </c>
      <c r="C30" s="88" t="s">
        <v>89</v>
      </c>
      <c r="D30" s="105">
        <v>419.47</v>
      </c>
      <c r="E30" s="105">
        <v>422.55</v>
      </c>
      <c r="F30" s="105">
        <v>425.62</v>
      </c>
      <c r="G30" s="105">
        <v>428.68</v>
      </c>
      <c r="H30" s="105">
        <v>431.73</v>
      </c>
      <c r="I30" s="105">
        <v>434.77</v>
      </c>
      <c r="J30" s="105">
        <v>437.8</v>
      </c>
      <c r="K30" s="105">
        <v>452.89</v>
      </c>
      <c r="L30" s="378"/>
      <c r="M30" s="378"/>
      <c r="N30" s="378"/>
      <c r="O30" s="378"/>
      <c r="P30" s="378"/>
      <c r="Q30" s="378"/>
      <c r="R30" s="378"/>
    </row>
    <row r="31" spans="1:18" s="120" customFormat="1" ht="15.75" x14ac:dyDescent="0.2">
      <c r="A31" s="88" t="s">
        <v>79</v>
      </c>
      <c r="B31" s="94" t="s">
        <v>146</v>
      </c>
      <c r="C31" s="88" t="s">
        <v>90</v>
      </c>
      <c r="D31" s="104">
        <v>4033.7</v>
      </c>
      <c r="E31" s="104">
        <v>4048.5</v>
      </c>
      <c r="F31" s="104">
        <v>4063.2</v>
      </c>
      <c r="G31" s="104">
        <v>4077.8</v>
      </c>
      <c r="H31" s="104">
        <v>4092.4</v>
      </c>
      <c r="I31" s="104">
        <v>4106.8</v>
      </c>
      <c r="J31" s="104">
        <v>4121.1000000000004</v>
      </c>
      <c r="K31" s="104">
        <v>4192.1000000000004</v>
      </c>
      <c r="L31" s="375"/>
      <c r="M31" s="375"/>
      <c r="N31" s="375"/>
    </row>
    <row r="32" spans="1:18" s="120" customFormat="1" ht="15.75" x14ac:dyDescent="0.2">
      <c r="A32" s="88" t="s">
        <v>80</v>
      </c>
      <c r="B32" s="94" t="s">
        <v>147</v>
      </c>
      <c r="C32" s="88" t="s">
        <v>90</v>
      </c>
      <c r="D32" s="192">
        <v>20288</v>
      </c>
      <c r="E32" s="192">
        <v>20400</v>
      </c>
      <c r="F32" s="192">
        <v>20511</v>
      </c>
      <c r="G32" s="192">
        <v>20622</v>
      </c>
      <c r="H32" s="192">
        <v>20732</v>
      </c>
      <c r="I32" s="192">
        <v>20841</v>
      </c>
      <c r="J32" s="192">
        <v>20950</v>
      </c>
      <c r="K32" s="192">
        <v>21492</v>
      </c>
      <c r="L32" s="376"/>
      <c r="M32" s="375"/>
    </row>
    <row r="33" spans="1:19" s="120" customFormat="1" ht="47.25" x14ac:dyDescent="0.2">
      <c r="A33" s="88" t="s">
        <v>108</v>
      </c>
      <c r="B33" s="94" t="s">
        <v>125</v>
      </c>
      <c r="C33" s="19" t="s">
        <v>85</v>
      </c>
      <c r="D33" s="192">
        <v>858</v>
      </c>
      <c r="E33" s="192">
        <v>757</v>
      </c>
      <c r="F33" s="192">
        <v>665</v>
      </c>
      <c r="G33" s="192">
        <v>0</v>
      </c>
      <c r="H33" s="192">
        <v>0</v>
      </c>
      <c r="I33" s="192">
        <v>0</v>
      </c>
      <c r="J33" s="192">
        <v>0</v>
      </c>
      <c r="K33" s="192">
        <v>0</v>
      </c>
      <c r="L33" s="375"/>
      <c r="M33" s="375"/>
    </row>
    <row r="34" spans="1:19" s="120" customFormat="1" ht="15.75" x14ac:dyDescent="0.2">
      <c r="A34" s="88" t="s">
        <v>109</v>
      </c>
      <c r="B34" s="94" t="s">
        <v>103</v>
      </c>
      <c r="C34" s="19" t="s">
        <v>83</v>
      </c>
      <c r="D34" s="246">
        <v>2214.1</v>
      </c>
      <c r="E34" s="246">
        <v>1932.8</v>
      </c>
      <c r="F34" s="246">
        <v>1662.5</v>
      </c>
      <c r="G34" s="246">
        <v>0</v>
      </c>
      <c r="H34" s="246">
        <v>0</v>
      </c>
      <c r="I34" s="246">
        <v>0</v>
      </c>
      <c r="J34" s="246">
        <v>0</v>
      </c>
      <c r="K34" s="246">
        <v>0</v>
      </c>
      <c r="L34" s="375"/>
      <c r="M34" s="375"/>
    </row>
    <row r="35" spans="1:19" s="120" customFormat="1" ht="15.75" x14ac:dyDescent="0.2">
      <c r="A35" s="88" t="s">
        <v>110</v>
      </c>
      <c r="B35" s="94" t="s">
        <v>93</v>
      </c>
      <c r="C35" s="88" t="s">
        <v>86</v>
      </c>
      <c r="D35" s="192">
        <v>45837.4</v>
      </c>
      <c r="E35" s="192">
        <v>39272.5</v>
      </c>
      <c r="F35" s="192">
        <v>29309.200000000001</v>
      </c>
      <c r="G35" s="192">
        <v>0</v>
      </c>
      <c r="H35" s="192">
        <v>0</v>
      </c>
      <c r="I35" s="192">
        <v>0</v>
      </c>
      <c r="J35" s="192">
        <v>0</v>
      </c>
      <c r="K35" s="192">
        <v>0</v>
      </c>
      <c r="L35" s="375"/>
      <c r="M35" s="375"/>
    </row>
    <row r="36" spans="1:19" s="120" customFormat="1" ht="31.5" x14ac:dyDescent="0.2">
      <c r="A36" s="177" t="s">
        <v>111</v>
      </c>
      <c r="B36" s="181" t="s">
        <v>94</v>
      </c>
      <c r="C36" s="177" t="s">
        <v>95</v>
      </c>
      <c r="D36" s="313">
        <f t="shared" ref="D36:K36" si="4">D35/D29*100</f>
        <v>88.928682290858291</v>
      </c>
      <c r="E36" s="313">
        <f t="shared" si="4"/>
        <v>75.913826764347718</v>
      </c>
      <c r="F36" s="313">
        <f t="shared" si="4"/>
        <v>56.449606132393448</v>
      </c>
      <c r="G36" s="313">
        <f t="shared" si="4"/>
        <v>0</v>
      </c>
      <c r="H36" s="313">
        <f t="shared" si="4"/>
        <v>0</v>
      </c>
      <c r="I36" s="313">
        <f t="shared" si="4"/>
        <v>0</v>
      </c>
      <c r="J36" s="313">
        <f t="shared" si="4"/>
        <v>0</v>
      </c>
      <c r="K36" s="313">
        <f t="shared" si="4"/>
        <v>0</v>
      </c>
      <c r="L36" s="375"/>
      <c r="M36" s="375"/>
    </row>
    <row r="37" spans="1:19" s="120" customFormat="1" ht="63" x14ac:dyDescent="0.2">
      <c r="A37" s="88" t="s">
        <v>112</v>
      </c>
      <c r="B37" s="94" t="s">
        <v>291</v>
      </c>
      <c r="C37" s="19" t="s">
        <v>85</v>
      </c>
      <c r="D37" s="103">
        <v>0</v>
      </c>
      <c r="E37" s="103">
        <v>0</v>
      </c>
      <c r="F37" s="103">
        <v>250</v>
      </c>
      <c r="G37" s="103">
        <v>924</v>
      </c>
      <c r="H37" s="103">
        <v>932</v>
      </c>
      <c r="I37" s="103">
        <v>941</v>
      </c>
      <c r="J37" s="103">
        <v>949</v>
      </c>
      <c r="K37" s="103">
        <v>992</v>
      </c>
      <c r="L37" s="375"/>
      <c r="M37" s="375"/>
    </row>
    <row r="38" spans="1:19" s="120" customFormat="1" ht="15.75" x14ac:dyDescent="0.2">
      <c r="A38" s="88" t="s">
        <v>113</v>
      </c>
      <c r="B38" s="94" t="s">
        <v>103</v>
      </c>
      <c r="C38" s="19" t="s">
        <v>83</v>
      </c>
      <c r="D38" s="104">
        <v>0</v>
      </c>
      <c r="E38" s="104">
        <v>424</v>
      </c>
      <c r="F38" s="104">
        <v>720</v>
      </c>
      <c r="G38" s="104">
        <v>2408.1999999999998</v>
      </c>
      <c r="H38" s="95">
        <v>2433.9</v>
      </c>
      <c r="I38" s="95">
        <v>2459.6</v>
      </c>
      <c r="J38" s="95">
        <v>2485.3000000000002</v>
      </c>
      <c r="K38" s="95">
        <v>2613.8000000000002</v>
      </c>
      <c r="L38" s="375"/>
      <c r="M38" s="375"/>
    </row>
    <row r="39" spans="1:19" s="120" customFormat="1" ht="15.75" x14ac:dyDescent="0.2">
      <c r="A39" s="88" t="s">
        <v>114</v>
      </c>
      <c r="B39" s="94" t="s">
        <v>71</v>
      </c>
      <c r="C39" s="88" t="s">
        <v>86</v>
      </c>
      <c r="D39" s="192">
        <v>0</v>
      </c>
      <c r="E39" s="192">
        <v>12461</v>
      </c>
      <c r="F39" s="192">
        <v>22612</v>
      </c>
      <c r="G39" s="192">
        <v>52108</v>
      </c>
      <c r="H39" s="103">
        <v>52294</v>
      </c>
      <c r="I39" s="103">
        <v>52478</v>
      </c>
      <c r="J39" s="103">
        <v>52660</v>
      </c>
      <c r="K39" s="103">
        <v>53568</v>
      </c>
      <c r="L39" s="375"/>
      <c r="M39" s="375"/>
    </row>
    <row r="40" spans="1:19" s="120" customFormat="1" ht="31.5" x14ac:dyDescent="0.2">
      <c r="A40" s="177" t="s">
        <v>115</v>
      </c>
      <c r="B40" s="181" t="s">
        <v>94</v>
      </c>
      <c r="C40" s="177" t="s">
        <v>95</v>
      </c>
      <c r="D40" s="313">
        <f>D39/D29*100</f>
        <v>0</v>
      </c>
      <c r="E40" s="313">
        <f t="shared" ref="E40:K40" si="5">E39/E29*100</f>
        <v>24.087139736725106</v>
      </c>
      <c r="F40" s="313">
        <f t="shared" si="5"/>
        <v>43.550779068199766</v>
      </c>
      <c r="G40" s="313">
        <f t="shared" si="5"/>
        <v>100</v>
      </c>
      <c r="H40" s="313">
        <f t="shared" si="5"/>
        <v>100</v>
      </c>
      <c r="I40" s="313">
        <f t="shared" si="5"/>
        <v>100</v>
      </c>
      <c r="J40" s="313">
        <f t="shared" si="5"/>
        <v>100</v>
      </c>
      <c r="K40" s="313">
        <f t="shared" si="5"/>
        <v>100</v>
      </c>
      <c r="L40" s="375"/>
      <c r="M40" s="375"/>
    </row>
    <row r="41" spans="1:19" s="120" customFormat="1" ht="31.5" x14ac:dyDescent="0.2">
      <c r="A41" s="88" t="s">
        <v>116</v>
      </c>
      <c r="B41" s="94" t="s">
        <v>141</v>
      </c>
      <c r="C41" s="19" t="s">
        <v>85</v>
      </c>
      <c r="D41" s="103">
        <v>143</v>
      </c>
      <c r="E41" s="103">
        <v>243</v>
      </c>
      <c r="F41" s="192">
        <v>493</v>
      </c>
      <c r="G41" s="103">
        <v>924</v>
      </c>
      <c r="H41" s="103">
        <v>932</v>
      </c>
      <c r="I41" s="103">
        <v>941</v>
      </c>
      <c r="J41" s="103">
        <v>949</v>
      </c>
      <c r="K41" s="103">
        <v>992</v>
      </c>
      <c r="L41" s="379"/>
      <c r="M41" s="379"/>
      <c r="N41" s="380"/>
      <c r="O41" s="380"/>
    </row>
    <row r="42" spans="1:19" s="120" customFormat="1" ht="15.75" x14ac:dyDescent="0.2">
      <c r="A42" s="88" t="s">
        <v>117</v>
      </c>
      <c r="B42" s="94" t="s">
        <v>103</v>
      </c>
      <c r="C42" s="88" t="s">
        <v>83</v>
      </c>
      <c r="D42" s="104">
        <v>424</v>
      </c>
      <c r="E42" s="104">
        <v>720</v>
      </c>
      <c r="F42" s="104">
        <v>1460</v>
      </c>
      <c r="G42" s="104">
        <v>2408.1999999999998</v>
      </c>
      <c r="H42" s="104">
        <v>2433.9</v>
      </c>
      <c r="I42" s="104">
        <v>2459.6</v>
      </c>
      <c r="J42" s="104">
        <v>2485.3000000000002</v>
      </c>
      <c r="K42" s="104">
        <v>2613.8000000000002</v>
      </c>
      <c r="L42" s="378"/>
      <c r="M42" s="378"/>
      <c r="N42" s="378"/>
      <c r="O42" s="378"/>
      <c r="P42" s="378"/>
      <c r="Q42" s="378"/>
      <c r="R42" s="378"/>
      <c r="S42" s="378"/>
    </row>
    <row r="43" spans="1:19" s="120" customFormat="1" ht="15.75" x14ac:dyDescent="0.2">
      <c r="A43" s="88" t="s">
        <v>118</v>
      </c>
      <c r="B43" s="94" t="s">
        <v>97</v>
      </c>
      <c r="C43" s="88" t="s">
        <v>98</v>
      </c>
      <c r="D43" s="105">
        <v>155.19999999999999</v>
      </c>
      <c r="E43" s="105">
        <v>250</v>
      </c>
      <c r="F43" s="105">
        <v>330</v>
      </c>
      <c r="G43" s="105">
        <v>428.68</v>
      </c>
      <c r="H43" s="105">
        <v>431.73</v>
      </c>
      <c r="I43" s="105">
        <v>434.77</v>
      </c>
      <c r="J43" s="105">
        <v>437.8</v>
      </c>
      <c r="K43" s="105">
        <v>452.89</v>
      </c>
      <c r="L43" s="375"/>
      <c r="M43" s="375"/>
      <c r="N43" s="381"/>
      <c r="O43" s="381"/>
    </row>
    <row r="44" spans="1:19" s="120" customFormat="1" ht="31.5" x14ac:dyDescent="0.2">
      <c r="A44" s="177" t="s">
        <v>119</v>
      </c>
      <c r="B44" s="181" t="s">
        <v>99</v>
      </c>
      <c r="C44" s="177" t="s">
        <v>95</v>
      </c>
      <c r="D44" s="313">
        <f t="shared" ref="D44:K44" si="6">D43/D30*100</f>
        <v>36.999070255322188</v>
      </c>
      <c r="E44" s="313">
        <f t="shared" si="6"/>
        <v>59.164595905809961</v>
      </c>
      <c r="F44" s="313">
        <f t="shared" si="6"/>
        <v>77.533950472252243</v>
      </c>
      <c r="G44" s="313">
        <f t="shared" si="6"/>
        <v>100</v>
      </c>
      <c r="H44" s="313">
        <f t="shared" si="6"/>
        <v>100</v>
      </c>
      <c r="I44" s="313">
        <f t="shared" si="6"/>
        <v>100</v>
      </c>
      <c r="J44" s="313">
        <f t="shared" si="6"/>
        <v>100</v>
      </c>
      <c r="K44" s="313">
        <f t="shared" si="6"/>
        <v>100</v>
      </c>
      <c r="L44" s="375"/>
      <c r="M44" s="375"/>
    </row>
    <row r="45" spans="1:19" s="120" customFormat="1" ht="47.25" x14ac:dyDescent="0.2">
      <c r="A45" s="88" t="s">
        <v>120</v>
      </c>
      <c r="B45" s="94" t="s">
        <v>142</v>
      </c>
      <c r="C45" s="19" t="s">
        <v>85</v>
      </c>
      <c r="D45" s="103">
        <v>898</v>
      </c>
      <c r="E45" s="192">
        <v>907</v>
      </c>
      <c r="F45" s="103">
        <v>665</v>
      </c>
      <c r="G45" s="103">
        <v>0</v>
      </c>
      <c r="H45" s="103">
        <v>0</v>
      </c>
      <c r="I45" s="103">
        <v>0</v>
      </c>
      <c r="J45" s="103">
        <v>0</v>
      </c>
      <c r="K45" s="103">
        <v>0</v>
      </c>
      <c r="L45" s="375"/>
      <c r="M45" s="375"/>
    </row>
    <row r="46" spans="1:19" s="120" customFormat="1" ht="15.75" x14ac:dyDescent="0.2">
      <c r="A46" s="88" t="s">
        <v>121</v>
      </c>
      <c r="B46" s="94" t="s">
        <v>103</v>
      </c>
      <c r="C46" s="88" t="s">
        <v>83</v>
      </c>
      <c r="D46" s="104">
        <v>191</v>
      </c>
      <c r="E46" s="246">
        <v>587</v>
      </c>
      <c r="F46" s="104">
        <v>817</v>
      </c>
      <c r="G46" s="104">
        <v>0</v>
      </c>
      <c r="H46" s="104">
        <v>0</v>
      </c>
      <c r="I46" s="104">
        <v>0</v>
      </c>
      <c r="J46" s="104">
        <v>0</v>
      </c>
      <c r="K46" s="104">
        <v>0</v>
      </c>
      <c r="L46" s="382"/>
      <c r="M46" s="382"/>
      <c r="N46" s="382"/>
      <c r="O46" s="382"/>
      <c r="P46" s="382"/>
      <c r="Q46" s="382"/>
      <c r="R46" s="382"/>
      <c r="S46" s="382"/>
    </row>
    <row r="47" spans="1:19" s="120" customFormat="1" ht="15.75" x14ac:dyDescent="0.2">
      <c r="A47" s="88" t="s">
        <v>122</v>
      </c>
      <c r="B47" s="94" t="s">
        <v>101</v>
      </c>
      <c r="C47" s="88" t="s">
        <v>90</v>
      </c>
      <c r="D47" s="246">
        <v>2284.1</v>
      </c>
      <c r="E47" s="246">
        <v>3187.1</v>
      </c>
      <c r="F47" s="246">
        <v>2617.1</v>
      </c>
      <c r="G47" s="246">
        <v>0</v>
      </c>
      <c r="H47" s="246">
        <v>0</v>
      </c>
      <c r="I47" s="246">
        <v>0</v>
      </c>
      <c r="J47" s="104">
        <v>0</v>
      </c>
      <c r="K47" s="104">
        <v>0</v>
      </c>
      <c r="L47" s="378"/>
      <c r="M47" s="378"/>
      <c r="N47" s="378"/>
      <c r="O47" s="378"/>
      <c r="P47" s="378"/>
      <c r="Q47" s="378"/>
      <c r="R47" s="378"/>
      <c r="S47" s="378"/>
    </row>
    <row r="48" spans="1:19" s="120" customFormat="1" ht="15.75" x14ac:dyDescent="0.2">
      <c r="A48" s="177" t="s">
        <v>123</v>
      </c>
      <c r="B48" s="181" t="s">
        <v>102</v>
      </c>
      <c r="C48" s="177" t="s">
        <v>95</v>
      </c>
      <c r="D48" s="313">
        <f t="shared" ref="D48:K48" si="7">D47/D31*100</f>
        <v>56.625430745965247</v>
      </c>
      <c r="E48" s="313">
        <f t="shared" si="7"/>
        <v>78.722983821168341</v>
      </c>
      <c r="F48" s="313">
        <f t="shared" si="7"/>
        <v>64.409824768655241</v>
      </c>
      <c r="G48" s="313">
        <f t="shared" si="7"/>
        <v>0</v>
      </c>
      <c r="H48" s="313">
        <f t="shared" si="7"/>
        <v>0</v>
      </c>
      <c r="I48" s="313">
        <f t="shared" si="7"/>
        <v>0</v>
      </c>
      <c r="J48" s="313">
        <f t="shared" si="7"/>
        <v>0</v>
      </c>
      <c r="K48" s="313">
        <f t="shared" si="7"/>
        <v>0</v>
      </c>
      <c r="L48" s="378"/>
      <c r="M48" s="378"/>
      <c r="N48" s="378"/>
      <c r="O48" s="378"/>
      <c r="P48" s="378"/>
      <c r="Q48" s="378"/>
      <c r="R48" s="378"/>
      <c r="S48" s="378"/>
    </row>
    <row r="49" spans="1:24" s="120" customFormat="1" ht="47.25" x14ac:dyDescent="0.2">
      <c r="A49" s="88" t="s">
        <v>124</v>
      </c>
      <c r="B49" s="94" t="s">
        <v>143</v>
      </c>
      <c r="C49" s="19" t="s">
        <v>85</v>
      </c>
      <c r="D49" s="192">
        <v>0</v>
      </c>
      <c r="E49" s="192">
        <v>0</v>
      </c>
      <c r="F49" s="192">
        <v>250</v>
      </c>
      <c r="G49" s="192">
        <v>924</v>
      </c>
      <c r="H49" s="192">
        <v>932</v>
      </c>
      <c r="I49" s="192">
        <v>941</v>
      </c>
      <c r="J49" s="192">
        <v>949</v>
      </c>
      <c r="K49" s="192">
        <v>992</v>
      </c>
      <c r="L49" s="375"/>
      <c r="M49" s="375"/>
    </row>
    <row r="50" spans="1:24" s="120" customFormat="1" ht="15.75" x14ac:dyDescent="0.2">
      <c r="A50" s="106" t="s">
        <v>126</v>
      </c>
      <c r="B50" s="94" t="s">
        <v>103</v>
      </c>
      <c r="C50" s="88" t="s">
        <v>83</v>
      </c>
      <c r="D50" s="246">
        <v>0</v>
      </c>
      <c r="E50" s="246">
        <v>424</v>
      </c>
      <c r="F50" s="246">
        <v>720</v>
      </c>
      <c r="G50" s="246">
        <v>2408.1999999999998</v>
      </c>
      <c r="H50" s="246">
        <v>2433.9</v>
      </c>
      <c r="I50" s="246">
        <v>2459.6</v>
      </c>
      <c r="J50" s="246">
        <v>2485.3000000000002</v>
      </c>
      <c r="K50" s="246">
        <v>2613.8000000000002</v>
      </c>
      <c r="L50" s="375"/>
      <c r="M50" s="375"/>
    </row>
    <row r="51" spans="1:24" s="120" customFormat="1" ht="15.75" x14ac:dyDescent="0.2">
      <c r="A51" s="88" t="s">
        <v>127</v>
      </c>
      <c r="B51" s="94" t="s">
        <v>101</v>
      </c>
      <c r="C51" s="88" t="s">
        <v>90</v>
      </c>
      <c r="D51" s="246">
        <v>0</v>
      </c>
      <c r="E51" s="246">
        <v>1763.2</v>
      </c>
      <c r="F51" s="246">
        <v>1081</v>
      </c>
      <c r="G51" s="246">
        <v>4077.8</v>
      </c>
      <c r="H51" s="246">
        <v>4092.4</v>
      </c>
      <c r="I51" s="246">
        <v>4106.8</v>
      </c>
      <c r="J51" s="246">
        <v>4121.1000000000004</v>
      </c>
      <c r="K51" s="246">
        <v>4192.1000000000004</v>
      </c>
      <c r="L51" s="378"/>
      <c r="M51" s="378"/>
      <c r="N51" s="378"/>
      <c r="O51" s="378"/>
      <c r="P51" s="378"/>
      <c r="Q51" s="378"/>
      <c r="R51" s="378"/>
      <c r="S51" s="378"/>
    </row>
    <row r="52" spans="1:24" s="120" customFormat="1" ht="15.75" x14ac:dyDescent="0.2">
      <c r="A52" s="177" t="s">
        <v>128</v>
      </c>
      <c r="B52" s="181" t="s">
        <v>102</v>
      </c>
      <c r="C52" s="177" t="s">
        <v>95</v>
      </c>
      <c r="D52" s="313">
        <f>D51/D31*100</f>
        <v>0</v>
      </c>
      <c r="E52" s="313">
        <f t="shared" ref="E52:K52" si="8">E51/E31*100</f>
        <v>43.551932814622702</v>
      </c>
      <c r="F52" s="313">
        <f t="shared" si="8"/>
        <v>26.604646583973224</v>
      </c>
      <c r="G52" s="313">
        <f t="shared" si="8"/>
        <v>100</v>
      </c>
      <c r="H52" s="313">
        <f t="shared" si="8"/>
        <v>100</v>
      </c>
      <c r="I52" s="313">
        <f t="shared" si="8"/>
        <v>100</v>
      </c>
      <c r="J52" s="313">
        <f t="shared" si="8"/>
        <v>100</v>
      </c>
      <c r="K52" s="313">
        <f t="shared" si="8"/>
        <v>100</v>
      </c>
      <c r="L52" s="375"/>
      <c r="M52" s="375"/>
    </row>
    <row r="53" spans="1:24" s="120" customFormat="1" ht="47.25" x14ac:dyDescent="0.2">
      <c r="A53" s="88" t="s">
        <v>129</v>
      </c>
      <c r="B53" s="94" t="s">
        <v>144</v>
      </c>
      <c r="C53" s="19" t="s">
        <v>85</v>
      </c>
      <c r="D53" s="103">
        <v>882</v>
      </c>
      <c r="E53" s="103">
        <v>891</v>
      </c>
      <c r="F53" s="103">
        <v>899</v>
      </c>
      <c r="G53" s="103">
        <v>908</v>
      </c>
      <c r="H53" s="103">
        <v>916</v>
      </c>
      <c r="I53" s="103">
        <v>925</v>
      </c>
      <c r="J53" s="103">
        <v>933</v>
      </c>
      <c r="K53" s="103">
        <v>976</v>
      </c>
      <c r="L53" s="375"/>
      <c r="M53" s="375"/>
    </row>
    <row r="54" spans="1:24" s="120" customFormat="1" ht="15.75" x14ac:dyDescent="0.2">
      <c r="A54" s="88" t="s">
        <v>130</v>
      </c>
      <c r="B54" s="94" t="s">
        <v>103</v>
      </c>
      <c r="C54" s="88" t="s">
        <v>83</v>
      </c>
      <c r="D54" s="104">
        <v>2300.6999999999998</v>
      </c>
      <c r="E54" s="104">
        <v>2326.4</v>
      </c>
      <c r="F54" s="104">
        <v>2352.1</v>
      </c>
      <c r="G54" s="104">
        <v>2377.8000000000002</v>
      </c>
      <c r="H54" s="104">
        <v>2403.5</v>
      </c>
      <c r="I54" s="104">
        <v>2429.1999999999998</v>
      </c>
      <c r="J54" s="104">
        <v>2454.9</v>
      </c>
      <c r="K54" s="104">
        <v>2583.4</v>
      </c>
      <c r="L54" s="145"/>
      <c r="M54" s="145"/>
      <c r="N54" s="145"/>
      <c r="O54" s="145"/>
      <c r="P54" s="145"/>
      <c r="Q54" s="145"/>
      <c r="R54" s="91"/>
      <c r="S54" s="91"/>
      <c r="T54" s="91"/>
    </row>
    <row r="55" spans="1:24" s="120" customFormat="1" ht="15.75" x14ac:dyDescent="0.2">
      <c r="A55" s="88" t="s">
        <v>131</v>
      </c>
      <c r="B55" s="94" t="s">
        <v>104</v>
      </c>
      <c r="C55" s="88" t="s">
        <v>90</v>
      </c>
      <c r="D55" s="192">
        <v>20288</v>
      </c>
      <c r="E55" s="192">
        <v>20400</v>
      </c>
      <c r="F55" s="192">
        <v>20511</v>
      </c>
      <c r="G55" s="192">
        <v>20622</v>
      </c>
      <c r="H55" s="192">
        <v>20732</v>
      </c>
      <c r="I55" s="192">
        <v>20841</v>
      </c>
      <c r="J55" s="192">
        <v>20950</v>
      </c>
      <c r="K55" s="192">
        <v>21492</v>
      </c>
      <c r="L55" s="91"/>
      <c r="M55" s="91"/>
      <c r="N55" s="91"/>
      <c r="O55" s="91"/>
      <c r="P55" s="91"/>
      <c r="Q55" s="91"/>
      <c r="R55" s="91"/>
      <c r="S55" s="91"/>
      <c r="T55" s="91"/>
    </row>
    <row r="56" spans="1:24" s="120" customFormat="1" ht="31.5" x14ac:dyDescent="0.2">
      <c r="A56" s="177" t="s">
        <v>132</v>
      </c>
      <c r="B56" s="181" t="s">
        <v>105</v>
      </c>
      <c r="C56" s="177" t="s">
        <v>95</v>
      </c>
      <c r="D56" s="313">
        <f>D55/D32*100</f>
        <v>100</v>
      </c>
      <c r="E56" s="313">
        <f t="shared" ref="E56:K56" si="9">E55/E32*100</f>
        <v>100</v>
      </c>
      <c r="F56" s="313">
        <f t="shared" si="9"/>
        <v>100</v>
      </c>
      <c r="G56" s="313">
        <f t="shared" si="9"/>
        <v>100</v>
      </c>
      <c r="H56" s="313">
        <f t="shared" si="9"/>
        <v>100</v>
      </c>
      <c r="I56" s="313">
        <f t="shared" si="9"/>
        <v>100</v>
      </c>
      <c r="J56" s="313">
        <f t="shared" si="9"/>
        <v>100</v>
      </c>
      <c r="K56" s="313">
        <f t="shared" si="9"/>
        <v>100</v>
      </c>
      <c r="L56" s="145"/>
      <c r="M56" s="145"/>
      <c r="N56" s="145"/>
      <c r="O56" s="145"/>
      <c r="P56" s="145"/>
      <c r="Q56" s="145"/>
      <c r="R56" s="91"/>
      <c r="S56" s="91"/>
      <c r="T56" s="91"/>
    </row>
    <row r="57" spans="1:24" s="120" customFormat="1" ht="24" customHeight="1" x14ac:dyDescent="0.2">
      <c r="A57" s="138" t="s">
        <v>133</v>
      </c>
      <c r="B57" s="139" t="s">
        <v>84</v>
      </c>
      <c r="C57" s="175" t="s">
        <v>85</v>
      </c>
      <c r="D57" s="176">
        <v>19322</v>
      </c>
      <c r="E57" s="176">
        <v>19657</v>
      </c>
      <c r="F57" s="176">
        <v>19990</v>
      </c>
      <c r="G57" s="176">
        <v>20325</v>
      </c>
      <c r="H57" s="176">
        <v>20659</v>
      </c>
      <c r="I57" s="176">
        <v>20994</v>
      </c>
      <c r="J57" s="176">
        <v>21327</v>
      </c>
      <c r="K57" s="176">
        <v>22999</v>
      </c>
      <c r="L57" s="91"/>
      <c r="M57" s="91"/>
      <c r="N57" s="91"/>
      <c r="O57" s="91"/>
      <c r="P57" s="91"/>
      <c r="Q57" s="91"/>
      <c r="R57" s="91"/>
      <c r="S57" s="146"/>
      <c r="T57" s="146"/>
      <c r="U57" s="146"/>
      <c r="V57" s="146"/>
      <c r="W57" s="146"/>
      <c r="X57" s="146"/>
    </row>
    <row r="58" spans="1:24" s="120" customFormat="1" ht="15.75" x14ac:dyDescent="0.2">
      <c r="A58" s="88" t="s">
        <v>134</v>
      </c>
      <c r="B58" s="99" t="s">
        <v>82</v>
      </c>
      <c r="C58" s="19" t="s">
        <v>83</v>
      </c>
      <c r="D58" s="244">
        <v>3337</v>
      </c>
      <c r="E58" s="244">
        <v>3379.7</v>
      </c>
      <c r="F58" s="244">
        <v>3422.4</v>
      </c>
      <c r="G58" s="244">
        <v>3465.1</v>
      </c>
      <c r="H58" s="244">
        <v>3507.8</v>
      </c>
      <c r="I58" s="244">
        <v>3550.5</v>
      </c>
      <c r="J58" s="244">
        <v>3593.2</v>
      </c>
      <c r="K58" s="244">
        <v>3806.7</v>
      </c>
      <c r="L58" s="145"/>
      <c r="M58" s="145"/>
      <c r="N58" s="145"/>
      <c r="O58" s="145"/>
      <c r="P58" s="145"/>
      <c r="Q58" s="145"/>
      <c r="R58" s="91"/>
      <c r="S58" s="91"/>
      <c r="T58" s="91"/>
      <c r="U58" s="375"/>
    </row>
    <row r="59" spans="1:24" ht="15.75" x14ac:dyDescent="0.2">
      <c r="A59" s="60" t="s">
        <v>135</v>
      </c>
      <c r="B59" s="63" t="s">
        <v>87</v>
      </c>
      <c r="C59" s="60" t="s">
        <v>86</v>
      </c>
      <c r="D59" s="291">
        <v>72630</v>
      </c>
      <c r="E59" s="291">
        <v>72938</v>
      </c>
      <c r="F59" s="291">
        <v>73243</v>
      </c>
      <c r="G59" s="291">
        <v>73546</v>
      </c>
      <c r="H59" s="291">
        <v>73847</v>
      </c>
      <c r="I59" s="291">
        <v>74145</v>
      </c>
      <c r="J59" s="291">
        <v>74440</v>
      </c>
      <c r="K59" s="291">
        <v>75905</v>
      </c>
      <c r="L59" s="145"/>
      <c r="M59" s="145"/>
      <c r="N59" s="145"/>
      <c r="O59" s="145"/>
      <c r="P59" s="145"/>
      <c r="Q59" s="91"/>
      <c r="R59" s="147"/>
      <c r="S59" s="82"/>
      <c r="T59" s="82"/>
      <c r="U59" s="82"/>
      <c r="V59" s="82"/>
      <c r="W59" s="82"/>
      <c r="X59" s="147"/>
    </row>
    <row r="60" spans="1:24" ht="15.75" x14ac:dyDescent="0.2">
      <c r="A60" s="60" t="s">
        <v>136</v>
      </c>
      <c r="B60" s="63" t="s">
        <v>88</v>
      </c>
      <c r="C60" s="60" t="s">
        <v>89</v>
      </c>
      <c r="D60" s="260">
        <v>419.5</v>
      </c>
      <c r="E60" s="260">
        <v>422.6</v>
      </c>
      <c r="F60" s="260">
        <v>425.6</v>
      </c>
      <c r="G60" s="260">
        <v>428.7</v>
      </c>
      <c r="H60" s="260">
        <v>431.7</v>
      </c>
      <c r="I60" s="260">
        <v>434.8</v>
      </c>
      <c r="J60" s="260">
        <v>437.8</v>
      </c>
      <c r="K60" s="260">
        <v>452.9</v>
      </c>
      <c r="L60" s="91"/>
      <c r="M60" s="91"/>
      <c r="N60" s="91"/>
      <c r="O60" s="91"/>
      <c r="P60" s="91"/>
      <c r="Q60" s="145"/>
      <c r="R60" s="82"/>
      <c r="S60" s="82"/>
      <c r="T60" s="147"/>
      <c r="U60" s="147"/>
      <c r="V60" s="147"/>
      <c r="W60" s="147"/>
      <c r="X60" s="147"/>
    </row>
    <row r="61" spans="1:24" ht="19.5" customHeight="1" x14ac:dyDescent="0.2">
      <c r="A61" s="60" t="s">
        <v>137</v>
      </c>
      <c r="B61" s="63" t="s">
        <v>146</v>
      </c>
      <c r="C61" s="60" t="s">
        <v>90</v>
      </c>
      <c r="D61" s="245">
        <v>5140.7</v>
      </c>
      <c r="E61" s="245">
        <v>5150.5</v>
      </c>
      <c r="F61" s="245">
        <v>5159.2</v>
      </c>
      <c r="G61" s="245">
        <v>5169.8</v>
      </c>
      <c r="H61" s="245">
        <v>5180.3999999999996</v>
      </c>
      <c r="I61" s="245">
        <v>5191.8</v>
      </c>
      <c r="J61" s="245">
        <v>5204.1000000000004</v>
      </c>
      <c r="K61" s="245">
        <v>5267.1</v>
      </c>
      <c r="L61" s="145"/>
      <c r="M61" s="145"/>
      <c r="N61" s="145"/>
      <c r="O61" s="145"/>
      <c r="P61" s="145"/>
      <c r="Q61" s="197"/>
      <c r="R61" s="147"/>
      <c r="S61" s="82"/>
      <c r="T61" s="147"/>
      <c r="U61" s="147"/>
      <c r="V61" s="147"/>
      <c r="W61" s="147"/>
      <c r="X61" s="147"/>
    </row>
    <row r="62" spans="1:24" ht="15.75" x14ac:dyDescent="0.2">
      <c r="A62" s="60" t="s">
        <v>138</v>
      </c>
      <c r="B62" s="63" t="s">
        <v>147</v>
      </c>
      <c r="C62" s="60" t="s">
        <v>90</v>
      </c>
      <c r="D62" s="250">
        <v>82610</v>
      </c>
      <c r="E62" s="250">
        <v>83249</v>
      </c>
      <c r="F62" s="250">
        <v>83882</v>
      </c>
      <c r="G62" s="250">
        <v>84511</v>
      </c>
      <c r="H62" s="250">
        <v>85135</v>
      </c>
      <c r="I62" s="250">
        <v>85753</v>
      </c>
      <c r="J62" s="250">
        <v>86368</v>
      </c>
      <c r="K62" s="250">
        <v>89420</v>
      </c>
      <c r="L62" s="261"/>
      <c r="M62" s="261"/>
      <c r="N62" s="261"/>
      <c r="O62" s="261"/>
      <c r="P62" s="261"/>
      <c r="Q62" s="195"/>
      <c r="R62" s="194"/>
      <c r="S62" s="82"/>
      <c r="T62" s="147"/>
      <c r="U62" s="147"/>
      <c r="V62" s="147"/>
      <c r="W62" s="147"/>
      <c r="X62" s="147"/>
    </row>
    <row r="63" spans="1:24" s="120" customFormat="1" ht="31.5" x14ac:dyDescent="0.25">
      <c r="A63" s="88" t="s">
        <v>139</v>
      </c>
      <c r="B63" s="89" t="s">
        <v>106</v>
      </c>
      <c r="C63" s="19" t="s">
        <v>85</v>
      </c>
      <c r="D63" s="90">
        <v>0</v>
      </c>
      <c r="E63" s="90">
        <v>0</v>
      </c>
      <c r="F63" s="90">
        <v>0</v>
      </c>
      <c r="G63" s="214">
        <v>0</v>
      </c>
      <c r="H63" s="214">
        <v>0</v>
      </c>
      <c r="I63" s="214">
        <v>0</v>
      </c>
      <c r="J63" s="214">
        <v>0</v>
      </c>
      <c r="K63" s="214">
        <v>0</v>
      </c>
      <c r="L63" s="261"/>
      <c r="M63" s="261"/>
      <c r="N63" s="261"/>
      <c r="O63" s="261"/>
      <c r="P63" s="261"/>
      <c r="Q63" s="196"/>
      <c r="R63" s="91"/>
      <c r="S63" s="91"/>
      <c r="T63" s="91"/>
    </row>
    <row r="64" spans="1:24" s="120" customFormat="1" ht="31.5" x14ac:dyDescent="0.25">
      <c r="A64" s="177" t="s">
        <v>140</v>
      </c>
      <c r="B64" s="178" t="s">
        <v>107</v>
      </c>
      <c r="C64" s="179" t="s">
        <v>95</v>
      </c>
      <c r="D64" s="180">
        <f>D63/D57*100</f>
        <v>0</v>
      </c>
      <c r="E64" s="180">
        <f t="shared" ref="E64:K64" si="10">E63/E57*100</f>
        <v>0</v>
      </c>
      <c r="F64" s="180">
        <f t="shared" si="10"/>
        <v>0</v>
      </c>
      <c r="G64" s="180">
        <f t="shared" si="10"/>
        <v>0</v>
      </c>
      <c r="H64" s="180">
        <f t="shared" si="10"/>
        <v>0</v>
      </c>
      <c r="I64" s="180">
        <f t="shared" si="10"/>
        <v>0</v>
      </c>
      <c r="J64" s="180">
        <f t="shared" si="10"/>
        <v>0</v>
      </c>
      <c r="K64" s="180">
        <f t="shared" si="10"/>
        <v>0</v>
      </c>
      <c r="L64" s="261"/>
      <c r="M64" s="261"/>
      <c r="N64" s="261"/>
      <c r="O64" s="261"/>
      <c r="P64" s="261"/>
      <c r="Q64" s="196"/>
      <c r="R64" s="91"/>
      <c r="S64" s="91"/>
      <c r="T64" s="145"/>
      <c r="U64" s="383"/>
      <c r="V64" s="383"/>
      <c r="W64" s="383"/>
      <c r="X64" s="383"/>
    </row>
    <row r="65" spans="1:24" ht="63.75" customHeight="1" x14ac:dyDescent="0.2">
      <c r="A65" s="177" t="s">
        <v>148</v>
      </c>
      <c r="B65" s="181" t="s">
        <v>159</v>
      </c>
      <c r="C65" s="177" t="s">
        <v>158</v>
      </c>
      <c r="D65" s="182">
        <f t="shared" ref="D65:J65" si="11">(D13+D35+D39)/(D12+D34+D38)</f>
        <v>20.34479889042996</v>
      </c>
      <c r="E65" s="182">
        <f t="shared" si="11"/>
        <v>20.772247119078106</v>
      </c>
      <c r="F65" s="182">
        <f t="shared" si="11"/>
        <v>21.431300514327699</v>
      </c>
      <c r="G65" s="182">
        <f t="shared" si="11"/>
        <v>21.243802025422966</v>
      </c>
      <c r="H65" s="182">
        <f t="shared" si="11"/>
        <v>21.118093046582295</v>
      </c>
      <c r="I65" s="182">
        <f t="shared" si="11"/>
        <v>20.940605567501599</v>
      </c>
      <c r="J65" s="182">
        <f t="shared" si="11"/>
        <v>20.740804350937456</v>
      </c>
      <c r="K65" s="182">
        <f>(K13+K35+K39)/(K12+K34+K38)</f>
        <v>19.929011769101436</v>
      </c>
      <c r="L65" s="261"/>
      <c r="M65" s="261"/>
      <c r="N65" s="261"/>
      <c r="O65" s="261"/>
      <c r="P65" s="261"/>
      <c r="Q65" s="82"/>
      <c r="R65" s="82"/>
      <c r="S65" s="82"/>
      <c r="T65" s="145"/>
      <c r="U65" s="383"/>
      <c r="V65" s="383"/>
      <c r="W65" s="383"/>
      <c r="X65" s="383"/>
    </row>
    <row r="66" spans="1:24" ht="51.75" customHeight="1" x14ac:dyDescent="0.2">
      <c r="A66" s="177" t="s">
        <v>149</v>
      </c>
      <c r="B66" s="181" t="s">
        <v>160</v>
      </c>
      <c r="C66" s="177" t="s">
        <v>158</v>
      </c>
      <c r="D66" s="182">
        <f t="shared" ref="D66:J66" si="12">(D7-D13+D29-D35-D39)/(D6-D12+D28-D34-D38)</f>
        <v>30.807064017660039</v>
      </c>
      <c r="E66" s="182">
        <f t="shared" si="12"/>
        <v>31.464606961282747</v>
      </c>
      <c r="F66" s="182">
        <f t="shared" si="12"/>
        <v>20.767948717948713</v>
      </c>
      <c r="G66" s="182">
        <f t="shared" si="12"/>
        <v>20.764192139737979</v>
      </c>
      <c r="H66" s="182">
        <f t="shared" si="12"/>
        <v>19.161727349703657</v>
      </c>
      <c r="I66" s="182">
        <f t="shared" si="12"/>
        <v>19.065077910174168</v>
      </c>
      <c r="J66" s="182">
        <f t="shared" si="12"/>
        <v>19.879638916750288</v>
      </c>
      <c r="K66" s="182">
        <f>(K7-K13+K29-K35-K39)/(K6-K12+K28-K34-K38)</f>
        <v>20.620805369127392</v>
      </c>
      <c r="T66" s="145"/>
      <c r="U66" s="383"/>
      <c r="V66" s="383"/>
      <c r="W66" s="383"/>
      <c r="X66" s="383"/>
    </row>
    <row r="67" spans="1:24" ht="78.75" x14ac:dyDescent="0.2">
      <c r="A67" s="177" t="s">
        <v>150</v>
      </c>
      <c r="B67" s="181" t="s">
        <v>165</v>
      </c>
      <c r="C67" s="183"/>
      <c r="D67" s="182">
        <f>D66/D65</f>
        <v>1.5142476553135873</v>
      </c>
      <c r="E67" s="182">
        <f t="shared" ref="E67:K67" si="13">E66/E65</f>
        <v>1.5147425688183889</v>
      </c>
      <c r="F67" s="182">
        <f t="shared" si="13"/>
        <v>0.9690475248604018</v>
      </c>
      <c r="G67" s="182">
        <f t="shared" si="13"/>
        <v>0.97742353816369476</v>
      </c>
      <c r="H67" s="182">
        <f t="shared" si="13"/>
        <v>0.90736068391387015</v>
      </c>
      <c r="I67" s="182">
        <f t="shared" si="13"/>
        <v>0.91043584430824087</v>
      </c>
      <c r="J67" s="182">
        <f t="shared" si="13"/>
        <v>0.9584796510484298</v>
      </c>
      <c r="K67" s="182">
        <f t="shared" si="13"/>
        <v>1.0347128903350107</v>
      </c>
      <c r="T67" s="149"/>
      <c r="U67" s="149"/>
      <c r="V67" s="149"/>
      <c r="W67" s="149"/>
      <c r="X67" s="149"/>
    </row>
    <row r="68" spans="1:24" ht="70.5" customHeight="1" x14ac:dyDescent="0.2">
      <c r="A68" s="177" t="s">
        <v>151</v>
      </c>
      <c r="B68" s="181" t="s">
        <v>161</v>
      </c>
      <c r="C68" s="177" t="s">
        <v>162</v>
      </c>
      <c r="D68" s="182">
        <f t="shared" ref="D68:J68" si="14">(D17+D43)/(D16+D42)</f>
        <v>0.36603773584905658</v>
      </c>
      <c r="E68" s="182">
        <f t="shared" si="14"/>
        <v>0.34722222222222221</v>
      </c>
      <c r="F68" s="182">
        <f t="shared" si="14"/>
        <v>0.22602739726027396</v>
      </c>
      <c r="G68" s="182">
        <f t="shared" si="14"/>
        <v>0.17800847105722117</v>
      </c>
      <c r="H68" s="182">
        <f t="shared" si="14"/>
        <v>0.17738197953901147</v>
      </c>
      <c r="I68" s="182">
        <f t="shared" si="14"/>
        <v>0.17676451455521222</v>
      </c>
      <c r="J68" s="182">
        <f t="shared" si="14"/>
        <v>0.17615579608095602</v>
      </c>
      <c r="K68" s="182">
        <f>(K17+K43)/(K16+K42)</f>
        <v>0.17326880404009487</v>
      </c>
      <c r="T68" s="149"/>
      <c r="U68" s="149"/>
      <c r="V68" s="149"/>
      <c r="W68" s="149"/>
      <c r="X68" s="149"/>
    </row>
    <row r="69" spans="1:24" ht="52.5" customHeight="1" x14ac:dyDescent="0.2">
      <c r="A69" s="177" t="s">
        <v>152</v>
      </c>
      <c r="B69" s="181" t="s">
        <v>163</v>
      </c>
      <c r="C69" s="177" t="s">
        <v>162</v>
      </c>
      <c r="D69" s="182">
        <f t="shared" ref="D69:J69" si="15">(D8-D17+D30-D43)/(D6-D16+D28-D42)</f>
        <v>9.0720906282183336E-2</v>
      </c>
      <c r="E69" s="182">
        <f t="shared" si="15"/>
        <v>6.4875737865172756E-2</v>
      </c>
      <c r="F69" s="182">
        <f t="shared" si="15"/>
        <v>4.8726049735018345E-2</v>
      </c>
      <c r="G69" s="182">
        <f t="shared" si="15"/>
        <v>0</v>
      </c>
      <c r="H69" s="182">
        <f t="shared" si="15"/>
        <v>0</v>
      </c>
      <c r="I69" s="182">
        <f t="shared" si="15"/>
        <v>0</v>
      </c>
      <c r="J69" s="182">
        <f t="shared" si="15"/>
        <v>0</v>
      </c>
      <c r="K69" s="182">
        <f>(K8-K17+K30-K43)/(K6-K16+K28-K42)</f>
        <v>0</v>
      </c>
      <c r="T69" s="149"/>
      <c r="U69" s="149"/>
      <c r="V69" s="149"/>
      <c r="W69" s="149"/>
      <c r="X69" s="149"/>
    </row>
    <row r="70" spans="1:24" ht="86.25" customHeight="1" x14ac:dyDescent="0.2">
      <c r="A70" s="177" t="s">
        <v>153</v>
      </c>
      <c r="B70" s="181" t="s">
        <v>164</v>
      </c>
      <c r="C70" s="183"/>
      <c r="D70" s="182">
        <f>D69/D68</f>
        <v>0.24784577489462459</v>
      </c>
      <c r="E70" s="182">
        <f t="shared" ref="E70:K70" si="16">E69/E68</f>
        <v>0.18684212505169753</v>
      </c>
      <c r="F70" s="182">
        <f t="shared" si="16"/>
        <v>0.21557585640341451</v>
      </c>
      <c r="G70" s="182">
        <f t="shared" si="16"/>
        <v>0</v>
      </c>
      <c r="H70" s="182">
        <f t="shared" si="16"/>
        <v>0</v>
      </c>
      <c r="I70" s="182">
        <f t="shared" si="16"/>
        <v>0</v>
      </c>
      <c r="J70" s="182">
        <f t="shared" si="16"/>
        <v>0</v>
      </c>
      <c r="K70" s="182">
        <f t="shared" si="16"/>
        <v>0</v>
      </c>
      <c r="T70" s="384"/>
      <c r="U70" s="384"/>
      <c r="V70" s="384"/>
      <c r="W70" s="384"/>
      <c r="X70" s="384"/>
    </row>
    <row r="71" spans="1:24" ht="69.75" customHeight="1" x14ac:dyDescent="0.2">
      <c r="A71" s="177" t="s">
        <v>154</v>
      </c>
      <c r="B71" s="181" t="s">
        <v>166</v>
      </c>
      <c r="C71" s="177" t="s">
        <v>167</v>
      </c>
      <c r="D71" s="182">
        <f t="shared" ref="D71:J71" si="17">(D21+D47+D51)/(D20+D46+D50)</f>
        <v>11.958638743455497</v>
      </c>
      <c r="E71" s="182">
        <f t="shared" si="17"/>
        <v>4.896439169139466</v>
      </c>
      <c r="F71" s="182">
        <f t="shared" si="17"/>
        <v>1.8604136753463465</v>
      </c>
      <c r="G71" s="182">
        <f t="shared" si="17"/>
        <v>1.4919627139187903</v>
      </c>
      <c r="H71" s="182">
        <f t="shared" si="17"/>
        <v>1.4768230799931579</v>
      </c>
      <c r="I71" s="182">
        <f t="shared" si="17"/>
        <v>1.46227291930714</v>
      </c>
      <c r="J71" s="182">
        <f t="shared" si="17"/>
        <v>1.4483190470889458</v>
      </c>
      <c r="K71" s="182">
        <f>(K21+K47+K51)/(K20+K46+K50)</f>
        <v>1.3836030261637071</v>
      </c>
    </row>
    <row r="72" spans="1:24" ht="52.5" customHeight="1" x14ac:dyDescent="0.2">
      <c r="A72" s="177" t="s">
        <v>155</v>
      </c>
      <c r="B72" s="181" t="s">
        <v>168</v>
      </c>
      <c r="C72" s="177" t="s">
        <v>167</v>
      </c>
      <c r="D72" s="182">
        <f t="shared" ref="D72:J72" si="18">(D9-D21+D31-D47-D51)/(D6-D20+D28-D46-D50)</f>
        <v>0.9080101716465353</v>
      </c>
      <c r="E72" s="182">
        <f t="shared" si="18"/>
        <v>8.4518934436610807E-2</v>
      </c>
      <c r="F72" s="182">
        <f t="shared" si="18"/>
        <v>0.43181549379065631</v>
      </c>
      <c r="G72" s="182" t="e">
        <f t="shared" si="18"/>
        <v>#DIV/0!</v>
      </c>
      <c r="H72" s="182" t="e">
        <f t="shared" si="18"/>
        <v>#DIV/0!</v>
      </c>
      <c r="I72" s="182" t="e">
        <f t="shared" si="18"/>
        <v>#DIV/0!</v>
      </c>
      <c r="J72" s="182" t="e">
        <f t="shared" si="18"/>
        <v>#DIV/0!</v>
      </c>
      <c r="K72" s="182">
        <f>(K9-K21+K31-K47-K51)/(K6-K20+K28-K46-K50)</f>
        <v>0</v>
      </c>
    </row>
    <row r="73" spans="1:24" ht="78.75" x14ac:dyDescent="0.2">
      <c r="A73" s="177" t="s">
        <v>156</v>
      </c>
      <c r="B73" s="181" t="s">
        <v>169</v>
      </c>
      <c r="C73" s="183"/>
      <c r="D73" s="182">
        <f>D72/D71</f>
        <v>7.5929224983358107E-2</v>
      </c>
      <c r="E73" s="182">
        <f t="shared" ref="E73:K73" si="19">E72/E71</f>
        <v>1.7261305923966935E-2</v>
      </c>
      <c r="F73" s="182">
        <f t="shared" si="19"/>
        <v>0.23210724556207468</v>
      </c>
      <c r="G73" s="182" t="e">
        <f t="shared" si="19"/>
        <v>#DIV/0!</v>
      </c>
      <c r="H73" s="182" t="e">
        <f t="shared" si="19"/>
        <v>#DIV/0!</v>
      </c>
      <c r="I73" s="182" t="e">
        <f t="shared" si="19"/>
        <v>#DIV/0!</v>
      </c>
      <c r="J73" s="182" t="e">
        <f t="shared" si="19"/>
        <v>#DIV/0!</v>
      </c>
      <c r="K73" s="182">
        <f t="shared" si="19"/>
        <v>0</v>
      </c>
    </row>
    <row r="74" spans="1:24" ht="68.25" customHeight="1" x14ac:dyDescent="0.2">
      <c r="A74" s="177" t="s">
        <v>157</v>
      </c>
      <c r="B74" s="181" t="s">
        <v>172</v>
      </c>
      <c r="C74" s="177" t="s">
        <v>167</v>
      </c>
      <c r="D74" s="182">
        <f t="shared" ref="D74:J74" si="20">(D25+D55)/(D24+D54)</f>
        <v>25.199804770910866</v>
      </c>
      <c r="E74" s="182">
        <f t="shared" si="20"/>
        <v>25.068204402421031</v>
      </c>
      <c r="F74" s="182">
        <f t="shared" si="20"/>
        <v>24.941869108857901</v>
      </c>
      <c r="G74" s="182">
        <f t="shared" si="20"/>
        <v>24.816032887975332</v>
      </c>
      <c r="H74" s="182">
        <f t="shared" si="20"/>
        <v>24.692557572945066</v>
      </c>
      <c r="I74" s="182">
        <f t="shared" si="20"/>
        <v>24.556987399770904</v>
      </c>
      <c r="J74" s="182">
        <f t="shared" si="20"/>
        <v>24.436396559529197</v>
      </c>
      <c r="K74" s="182">
        <f>(K25+K55)/(K24+K54)</f>
        <v>23.837705267647689</v>
      </c>
    </row>
    <row r="75" spans="1:24" ht="54" customHeight="1" x14ac:dyDescent="0.2">
      <c r="A75" s="177" t="s">
        <v>170</v>
      </c>
      <c r="B75" s="181" t="s">
        <v>173</v>
      </c>
      <c r="C75" s="177" t="s">
        <v>167</v>
      </c>
      <c r="D75" s="253">
        <f>(D10-D25+D32-D55)/(D6-D24+D28-D54)</f>
        <v>0</v>
      </c>
      <c r="E75" s="253">
        <f t="shared" ref="E75:K75" si="21">(E10-E25+E32-E55)/(E6-E24+E28-E54)</f>
        <v>0</v>
      </c>
      <c r="F75" s="253">
        <f t="shared" si="21"/>
        <v>0</v>
      </c>
      <c r="G75" s="253">
        <f t="shared" si="21"/>
        <v>0</v>
      </c>
      <c r="H75" s="253">
        <f t="shared" si="21"/>
        <v>0</v>
      </c>
      <c r="I75" s="253">
        <f t="shared" si="21"/>
        <v>0</v>
      </c>
      <c r="J75" s="253">
        <f t="shared" si="21"/>
        <v>0</v>
      </c>
      <c r="K75" s="253">
        <f t="shared" si="21"/>
        <v>0</v>
      </c>
    </row>
    <row r="76" spans="1:24" ht="83.25" customHeight="1" x14ac:dyDescent="0.2">
      <c r="A76" s="177" t="s">
        <v>171</v>
      </c>
      <c r="B76" s="181" t="s">
        <v>174</v>
      </c>
      <c r="C76" s="385"/>
      <c r="D76" s="182">
        <f t="shared" ref="D76:K76" si="22">D75/D74</f>
        <v>0</v>
      </c>
      <c r="E76" s="182">
        <f t="shared" si="22"/>
        <v>0</v>
      </c>
      <c r="F76" s="182">
        <f t="shared" si="22"/>
        <v>0</v>
      </c>
      <c r="G76" s="182">
        <f t="shared" si="22"/>
        <v>0</v>
      </c>
      <c r="H76" s="182">
        <f t="shared" si="22"/>
        <v>0</v>
      </c>
      <c r="I76" s="182">
        <f t="shared" si="22"/>
        <v>0</v>
      </c>
      <c r="J76" s="182">
        <f t="shared" si="22"/>
        <v>0</v>
      </c>
      <c r="K76" s="182">
        <f t="shared" si="22"/>
        <v>0</v>
      </c>
    </row>
  </sheetData>
  <mergeCells count="3">
    <mergeCell ref="D1:J1"/>
    <mergeCell ref="B2:J2"/>
    <mergeCell ref="B1:C1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73" fitToHeight="8" orientation="landscape" r:id="rId1"/>
  <headerFooter alignWithMargins="0">
    <oddFooter>&amp;C&amp;A   стр.&amp;P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K16"/>
  <sheetViews>
    <sheetView workbookViewId="0">
      <selection activeCell="D7" sqref="D7"/>
    </sheetView>
  </sheetViews>
  <sheetFormatPr defaultRowHeight="12.75" x14ac:dyDescent="0.2"/>
  <cols>
    <col min="1" max="1" width="4.7109375" customWidth="1"/>
    <col min="2" max="2" width="64.7109375" customWidth="1"/>
    <col min="3" max="3" width="14.42578125" customWidth="1"/>
    <col min="4" max="5" width="13.140625" customWidth="1"/>
    <col min="6" max="6" width="12.42578125" customWidth="1"/>
    <col min="10" max="10" width="10.5703125" customWidth="1"/>
    <col min="11" max="11" width="10.7109375" customWidth="1"/>
  </cols>
  <sheetData>
    <row r="1" spans="1:11" ht="51" customHeight="1" x14ac:dyDescent="0.2">
      <c r="B1" s="405" t="s">
        <v>266</v>
      </c>
      <c r="C1" s="416"/>
    </row>
    <row r="2" spans="1:11" ht="19.5" customHeight="1" x14ac:dyDescent="0.2">
      <c r="B2" s="407" t="s">
        <v>487</v>
      </c>
      <c r="C2" s="408"/>
      <c r="D2" s="408"/>
      <c r="E2" s="408"/>
      <c r="F2" s="408"/>
      <c r="G2" s="408"/>
      <c r="H2" s="408"/>
      <c r="I2" s="408"/>
      <c r="J2" s="408"/>
    </row>
    <row r="3" spans="1:11" ht="31.5" x14ac:dyDescent="0.2">
      <c r="A3" s="8" t="s">
        <v>50</v>
      </c>
      <c r="B3" s="8" t="s">
        <v>19</v>
      </c>
      <c r="C3" s="8" t="s">
        <v>81</v>
      </c>
      <c r="D3" s="8" t="s">
        <v>477</v>
      </c>
      <c r="E3" s="8" t="s">
        <v>478</v>
      </c>
      <c r="F3" s="8" t="s">
        <v>476</v>
      </c>
      <c r="G3" s="8" t="s">
        <v>262</v>
      </c>
      <c r="H3" s="8" t="s">
        <v>263</v>
      </c>
      <c r="I3" s="8" t="s">
        <v>264</v>
      </c>
      <c r="J3" s="8" t="s">
        <v>265</v>
      </c>
      <c r="K3" s="8" t="s">
        <v>282</v>
      </c>
    </row>
    <row r="4" spans="1:11" ht="15.75" x14ac:dyDescent="0.2">
      <c r="A4" s="9" t="s">
        <v>52</v>
      </c>
      <c r="B4" s="9" t="s">
        <v>53</v>
      </c>
      <c r="C4" s="9" t="s">
        <v>54</v>
      </c>
      <c r="D4" s="9" t="s">
        <v>55</v>
      </c>
      <c r="E4" s="9" t="s">
        <v>56</v>
      </c>
      <c r="F4" s="19" t="s">
        <v>57</v>
      </c>
      <c r="G4" s="19" t="s">
        <v>58</v>
      </c>
      <c r="H4" s="19" t="s">
        <v>59</v>
      </c>
      <c r="I4" s="19" t="s">
        <v>60</v>
      </c>
      <c r="J4" s="19" t="s">
        <v>197</v>
      </c>
      <c r="K4" s="19" t="s">
        <v>61</v>
      </c>
    </row>
    <row r="5" spans="1:11" ht="18.75" customHeight="1" x14ac:dyDescent="0.2">
      <c r="A5" s="6" t="s">
        <v>52</v>
      </c>
      <c r="B5" s="21" t="s">
        <v>18</v>
      </c>
      <c r="C5" s="22" t="s">
        <v>11</v>
      </c>
      <c r="D5" s="323">
        <v>109.89</v>
      </c>
      <c r="E5" s="322">
        <v>116.6</v>
      </c>
      <c r="F5" s="322">
        <v>116.16</v>
      </c>
      <c r="G5" s="322">
        <v>115.59</v>
      </c>
      <c r="H5" s="322">
        <v>114.94</v>
      </c>
      <c r="I5" s="322">
        <v>114.65</v>
      </c>
      <c r="J5" s="322">
        <v>114.56</v>
      </c>
      <c r="K5" s="322">
        <v>114.27</v>
      </c>
    </row>
    <row r="6" spans="1:11" ht="15.75" x14ac:dyDescent="0.2">
      <c r="A6" s="6" t="s">
        <v>53</v>
      </c>
      <c r="B6" s="21" t="s">
        <v>10</v>
      </c>
      <c r="C6" s="22" t="s">
        <v>89</v>
      </c>
      <c r="D6" s="322">
        <v>756.06</v>
      </c>
      <c r="E6" s="322">
        <v>794.39</v>
      </c>
      <c r="F6" s="322">
        <v>788.62</v>
      </c>
      <c r="G6" s="322">
        <v>784.15</v>
      </c>
      <c r="H6" s="322">
        <v>779.69</v>
      </c>
      <c r="I6" s="322">
        <v>775.72</v>
      </c>
      <c r="J6" s="322">
        <v>748.14</v>
      </c>
      <c r="K6" s="322">
        <v>745.64</v>
      </c>
    </row>
    <row r="7" spans="1:11" ht="15.75" x14ac:dyDescent="0.2">
      <c r="A7" s="6" t="s">
        <v>54</v>
      </c>
      <c r="B7" s="21" t="s">
        <v>218</v>
      </c>
      <c r="C7" s="22" t="s">
        <v>89</v>
      </c>
      <c r="D7" s="322">
        <v>664.16</v>
      </c>
      <c r="E7" s="322">
        <v>696.59</v>
      </c>
      <c r="F7" s="322">
        <v>693.62</v>
      </c>
      <c r="G7" s="322">
        <v>690.65</v>
      </c>
      <c r="H7" s="322">
        <v>687.69</v>
      </c>
      <c r="I7" s="322">
        <v>684.72</v>
      </c>
      <c r="J7" s="322">
        <v>661.14</v>
      </c>
      <c r="K7" s="322">
        <v>660.64</v>
      </c>
    </row>
    <row r="8" spans="1:11" ht="15.75" x14ac:dyDescent="0.2">
      <c r="A8" s="6" t="s">
        <v>55</v>
      </c>
      <c r="B8" s="35" t="s">
        <v>12</v>
      </c>
      <c r="C8" s="288" t="s">
        <v>481</v>
      </c>
      <c r="D8" s="324">
        <f>D5/D6*1000</f>
        <v>145.34560749146894</v>
      </c>
      <c r="E8" s="324">
        <f t="shared" ref="E8:K8" si="0">E5/E6*1000</f>
        <v>146.77928976950869</v>
      </c>
      <c r="F8" s="324">
        <f t="shared" si="0"/>
        <v>147.29527529101469</v>
      </c>
      <c r="G8" s="324">
        <f t="shared" si="0"/>
        <v>147.40802142447237</v>
      </c>
      <c r="H8" s="324">
        <f t="shared" si="0"/>
        <v>147.41756339057829</v>
      </c>
      <c r="I8" s="324">
        <f t="shared" si="0"/>
        <v>147.79817459908216</v>
      </c>
      <c r="J8" s="324">
        <f t="shared" si="0"/>
        <v>153.12642018873473</v>
      </c>
      <c r="K8" s="324">
        <f t="shared" si="0"/>
        <v>153.25089855694438</v>
      </c>
    </row>
    <row r="9" spans="1:11" ht="15.75" x14ac:dyDescent="0.25">
      <c r="A9" s="6" t="s">
        <v>56</v>
      </c>
      <c r="B9" s="23" t="s">
        <v>13</v>
      </c>
      <c r="C9" s="22" t="s">
        <v>89</v>
      </c>
      <c r="D9" s="322">
        <v>91.9</v>
      </c>
      <c r="E9" s="322">
        <v>97.8</v>
      </c>
      <c r="F9" s="322">
        <v>95</v>
      </c>
      <c r="G9" s="322">
        <v>93.5</v>
      </c>
      <c r="H9" s="322">
        <v>92</v>
      </c>
      <c r="I9" s="322">
        <v>91</v>
      </c>
      <c r="J9" s="322">
        <v>87</v>
      </c>
      <c r="K9" s="322">
        <v>85</v>
      </c>
    </row>
    <row r="10" spans="1:11" ht="15.75" x14ac:dyDescent="0.2">
      <c r="A10" s="6" t="s">
        <v>57</v>
      </c>
      <c r="B10" s="24" t="s">
        <v>16</v>
      </c>
      <c r="C10" s="25" t="s">
        <v>17</v>
      </c>
      <c r="D10" s="325">
        <v>10426</v>
      </c>
      <c r="E10" s="325">
        <v>10400</v>
      </c>
      <c r="F10" s="325">
        <v>10400</v>
      </c>
      <c r="G10" s="325">
        <v>10400</v>
      </c>
      <c r="H10" s="325">
        <v>10300</v>
      </c>
      <c r="I10" s="325">
        <v>10200</v>
      </c>
      <c r="J10" s="325">
        <v>10100</v>
      </c>
      <c r="K10" s="325">
        <v>10000</v>
      </c>
    </row>
    <row r="11" spans="1:11" s="92" customFormat="1" ht="15.75" x14ac:dyDescent="0.25">
      <c r="A11" s="88" t="s">
        <v>58</v>
      </c>
      <c r="B11" s="118" t="s">
        <v>15</v>
      </c>
      <c r="C11" s="25" t="s">
        <v>14</v>
      </c>
      <c r="D11" s="322">
        <v>2024</v>
      </c>
      <c r="E11" s="322">
        <v>1800</v>
      </c>
      <c r="F11" s="322">
        <v>1500</v>
      </c>
      <c r="G11" s="322">
        <v>1200</v>
      </c>
      <c r="H11" s="322">
        <v>1100</v>
      </c>
      <c r="I11" s="322">
        <v>1000</v>
      </c>
      <c r="J11" s="322">
        <v>900</v>
      </c>
      <c r="K11" s="322">
        <v>750</v>
      </c>
    </row>
    <row r="13" spans="1:11" x14ac:dyDescent="0.2">
      <c r="D13" s="198"/>
      <c r="E13" s="198"/>
      <c r="F13" s="198"/>
      <c r="G13" s="198"/>
      <c r="H13" s="198"/>
      <c r="I13" s="198"/>
      <c r="J13" s="198"/>
      <c r="K13" s="198"/>
    </row>
    <row r="14" spans="1:11" x14ac:dyDescent="0.2">
      <c r="D14" s="73"/>
      <c r="E14" s="73"/>
      <c r="F14" s="73"/>
      <c r="G14" s="73"/>
      <c r="H14" s="73"/>
      <c r="I14" s="73"/>
      <c r="J14" s="73"/>
      <c r="K14" s="73"/>
    </row>
    <row r="16" spans="1:11" x14ac:dyDescent="0.2">
      <c r="F16" s="72"/>
      <c r="G16" s="72"/>
      <c r="H16" s="72"/>
      <c r="I16" s="72"/>
      <c r="J16" s="72"/>
      <c r="K16" s="72"/>
    </row>
  </sheetData>
  <mergeCells count="2">
    <mergeCell ref="B2:J2"/>
    <mergeCell ref="B1:C1"/>
  </mergeCells>
  <phoneticPr fontId="9" type="noConversion"/>
  <pageMargins left="0.75" right="0.75" top="1" bottom="1" header="0.5" footer="0.5"/>
  <pageSetup paperSize="9" scale="77" orientation="landscape" r:id="rId1"/>
  <headerFooter alignWithMargins="0">
    <oddFooter>&amp;C&amp;A    стр.&amp;P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"/>
  <sheetViews>
    <sheetView workbookViewId="0">
      <selection activeCell="E8" sqref="E8"/>
    </sheetView>
  </sheetViews>
  <sheetFormatPr defaultRowHeight="12.75" x14ac:dyDescent="0.2"/>
  <cols>
    <col min="1" max="1" width="6" customWidth="1"/>
    <col min="2" max="2" width="54" customWidth="1"/>
    <col min="3" max="3" width="13.42578125" customWidth="1"/>
    <col min="4" max="4" width="10.7109375" customWidth="1"/>
    <col min="5" max="5" width="11.140625" customWidth="1"/>
    <col min="6" max="6" width="11.28515625" customWidth="1"/>
  </cols>
  <sheetData>
    <row r="1" spans="1:11" ht="30.75" customHeight="1" x14ac:dyDescent="0.2">
      <c r="B1" s="407" t="s">
        <v>488</v>
      </c>
      <c r="C1" s="408"/>
      <c r="D1" s="408"/>
      <c r="E1" s="408"/>
      <c r="F1" s="408"/>
      <c r="G1" s="408"/>
      <c r="H1" s="408"/>
      <c r="I1" s="408"/>
      <c r="J1" s="408"/>
    </row>
    <row r="2" spans="1:11" ht="31.5" x14ac:dyDescent="0.2">
      <c r="A2" s="8" t="s">
        <v>50</v>
      </c>
      <c r="B2" s="8" t="s">
        <v>19</v>
      </c>
      <c r="C2" s="8" t="s">
        <v>81</v>
      </c>
      <c r="D2" s="8" t="s">
        <v>477</v>
      </c>
      <c r="E2" s="8" t="s">
        <v>478</v>
      </c>
      <c r="F2" s="8" t="s">
        <v>476</v>
      </c>
      <c r="G2" s="8" t="s">
        <v>262</v>
      </c>
      <c r="H2" s="8" t="s">
        <v>263</v>
      </c>
      <c r="I2" s="8" t="s">
        <v>264</v>
      </c>
      <c r="J2" s="8" t="s">
        <v>265</v>
      </c>
      <c r="K2" s="8" t="s">
        <v>282</v>
      </c>
    </row>
    <row r="3" spans="1:11" ht="15.75" x14ac:dyDescent="0.2">
      <c r="A3" s="9" t="s">
        <v>52</v>
      </c>
      <c r="B3" s="9" t="s">
        <v>53</v>
      </c>
      <c r="C3" s="9" t="s">
        <v>54</v>
      </c>
      <c r="D3" s="9" t="s">
        <v>55</v>
      </c>
      <c r="E3" s="9" t="s">
        <v>56</v>
      </c>
      <c r="F3" s="19" t="s">
        <v>57</v>
      </c>
      <c r="G3" s="19" t="s">
        <v>58</v>
      </c>
      <c r="H3" s="19" t="s">
        <v>59</v>
      </c>
      <c r="I3" s="19" t="s">
        <v>60</v>
      </c>
      <c r="J3" s="19" t="s">
        <v>197</v>
      </c>
      <c r="K3" s="19" t="s">
        <v>61</v>
      </c>
    </row>
    <row r="4" spans="1:11" ht="110.25" x14ac:dyDescent="0.25">
      <c r="A4" s="6" t="s">
        <v>52</v>
      </c>
      <c r="B4" s="28" t="s">
        <v>20</v>
      </c>
      <c r="C4" s="22" t="s">
        <v>21</v>
      </c>
      <c r="D4" s="20">
        <v>0</v>
      </c>
      <c r="E4" s="20">
        <v>0</v>
      </c>
      <c r="F4" s="20">
        <v>0</v>
      </c>
      <c r="G4" s="20">
        <v>0</v>
      </c>
      <c r="H4" s="20">
        <v>0</v>
      </c>
      <c r="I4" s="20">
        <v>0</v>
      </c>
      <c r="J4" s="20">
        <v>0</v>
      </c>
      <c r="K4" s="20">
        <v>0</v>
      </c>
    </row>
    <row r="5" spans="1:11" ht="126" x14ac:dyDescent="0.25">
      <c r="A5" s="6" t="s">
        <v>53</v>
      </c>
      <c r="B5" s="28" t="s">
        <v>22</v>
      </c>
      <c r="C5" s="22" t="s">
        <v>85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</row>
  </sheetData>
  <mergeCells count="1">
    <mergeCell ref="B1:J1"/>
  </mergeCells>
  <phoneticPr fontId="9" type="noConversion"/>
  <pageMargins left="0.75" right="0.75" top="1" bottom="1" header="0.5" footer="0.5"/>
  <pageSetup paperSize="9" scale="87" orientation="landscape" r:id="rId1"/>
  <headerFooter alignWithMargins="0">
    <oddFooter>&amp;C&amp;A    стр.&amp;P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Q50"/>
  <sheetViews>
    <sheetView topLeftCell="A2" zoomScale="80" zoomScaleNormal="80" workbookViewId="0">
      <pane xSplit="3" ySplit="3" topLeftCell="D5" activePane="bottomRight" state="frozen"/>
      <selection activeCell="A2" sqref="A2"/>
      <selection pane="topRight" activeCell="D2" sqref="D2"/>
      <selection pane="bottomLeft" activeCell="A5" sqref="A5"/>
      <selection pane="bottomRight" activeCell="B6" sqref="B6"/>
    </sheetView>
  </sheetViews>
  <sheetFormatPr defaultRowHeight="12.75" x14ac:dyDescent="0.2"/>
  <cols>
    <col min="1" max="1" width="5.85546875" style="62" customWidth="1"/>
    <col min="2" max="2" width="72.140625" style="62" customWidth="1"/>
    <col min="3" max="3" width="12.5703125" style="62" customWidth="1"/>
    <col min="4" max="4" width="11.5703125" style="62" customWidth="1"/>
    <col min="5" max="5" width="11.140625" style="62" customWidth="1"/>
    <col min="6" max="6" width="12.140625" style="62" customWidth="1"/>
    <col min="7" max="7" width="10.140625" style="62" customWidth="1"/>
    <col min="8" max="8" width="10.85546875" style="62" customWidth="1"/>
    <col min="9" max="9" width="12.28515625" style="62" customWidth="1"/>
    <col min="10" max="10" width="11.85546875" style="62" customWidth="1"/>
    <col min="11" max="11" width="2.85546875" style="62" customWidth="1"/>
    <col min="12" max="16384" width="9.140625" style="62"/>
  </cols>
  <sheetData>
    <row r="1" spans="1:17" ht="36.75" customHeight="1" x14ac:dyDescent="0.2">
      <c r="B1" s="419" t="s">
        <v>280</v>
      </c>
      <c r="C1" s="419"/>
      <c r="D1" s="419"/>
      <c r="E1" s="419"/>
    </row>
    <row r="2" spans="1:17" s="74" customFormat="1" ht="36.75" customHeight="1" x14ac:dyDescent="0.25">
      <c r="A2" s="68"/>
      <c r="B2" s="427" t="s">
        <v>489</v>
      </c>
      <c r="C2" s="427"/>
      <c r="D2" s="427"/>
      <c r="E2" s="427"/>
      <c r="F2" s="427"/>
      <c r="G2" s="427"/>
      <c r="H2" s="427"/>
      <c r="I2" s="427"/>
      <c r="J2" s="427"/>
    </row>
    <row r="3" spans="1:17" ht="18" customHeight="1" x14ac:dyDescent="0.2">
      <c r="A3" s="417" t="s">
        <v>50</v>
      </c>
      <c r="B3" s="422" t="s">
        <v>219</v>
      </c>
      <c r="C3" s="420" t="s">
        <v>81</v>
      </c>
      <c r="D3" s="70" t="s">
        <v>261</v>
      </c>
      <c r="E3" s="424" t="s">
        <v>260</v>
      </c>
      <c r="F3" s="425"/>
      <c r="G3" s="425"/>
      <c r="H3" s="425"/>
      <c r="I3" s="425"/>
      <c r="J3" s="426"/>
    </row>
    <row r="4" spans="1:17" ht="18.75" customHeight="1" x14ac:dyDescent="0.2">
      <c r="A4" s="418"/>
      <c r="B4" s="423"/>
      <c r="C4" s="421"/>
      <c r="D4" s="70" t="s">
        <v>220</v>
      </c>
      <c r="E4" s="70" t="s">
        <v>221</v>
      </c>
      <c r="F4" s="70" t="s">
        <v>222</v>
      </c>
      <c r="G4" s="70" t="s">
        <v>223</v>
      </c>
      <c r="H4" s="70" t="s">
        <v>224</v>
      </c>
      <c r="I4" s="70" t="s">
        <v>225</v>
      </c>
      <c r="J4" s="70" t="s">
        <v>283</v>
      </c>
    </row>
    <row r="5" spans="1:17" s="92" customFormat="1" ht="47.25" x14ac:dyDescent="0.2">
      <c r="A5" s="125" t="s">
        <v>52</v>
      </c>
      <c r="B5" s="24" t="s">
        <v>613</v>
      </c>
      <c r="C5" s="19" t="s">
        <v>226</v>
      </c>
      <c r="D5" s="135">
        <v>0</v>
      </c>
      <c r="E5" s="135">
        <v>76730.25</v>
      </c>
      <c r="F5" s="135">
        <v>152221</v>
      </c>
      <c r="G5" s="135">
        <v>29412</v>
      </c>
      <c r="H5" s="135">
        <v>29500</v>
      </c>
      <c r="I5" s="135">
        <v>29500</v>
      </c>
      <c r="J5" s="135">
        <v>0</v>
      </c>
      <c r="L5" s="136"/>
      <c r="M5" s="136"/>
      <c r="N5" s="136"/>
      <c r="O5" s="136"/>
      <c r="P5" s="136"/>
      <c r="Q5" s="137"/>
    </row>
    <row r="6" spans="1:17" s="92" customFormat="1" ht="18.75" customHeight="1" x14ac:dyDescent="0.2">
      <c r="A6" s="125" t="s">
        <v>53</v>
      </c>
      <c r="B6" s="242" t="s">
        <v>240</v>
      </c>
      <c r="C6" s="19" t="s">
        <v>226</v>
      </c>
      <c r="D6" s="135">
        <v>0</v>
      </c>
      <c r="E6" s="135">
        <v>11880.25</v>
      </c>
      <c r="F6" s="135">
        <v>12670</v>
      </c>
      <c r="G6" s="135">
        <v>9250</v>
      </c>
      <c r="H6" s="135">
        <v>9500</v>
      </c>
      <c r="I6" s="135">
        <v>8000</v>
      </c>
      <c r="J6" s="135">
        <v>0</v>
      </c>
      <c r="L6" s="341"/>
      <c r="M6" s="341"/>
      <c r="N6" s="341"/>
      <c r="O6" s="341"/>
      <c r="P6" s="341"/>
      <c r="Q6" s="137"/>
    </row>
    <row r="7" spans="1:17" s="92" customFormat="1" ht="18.75" customHeight="1" x14ac:dyDescent="0.2">
      <c r="A7" s="125" t="s">
        <v>54</v>
      </c>
      <c r="B7" s="242" t="s">
        <v>289</v>
      </c>
      <c r="C7" s="19" t="s">
        <v>226</v>
      </c>
      <c r="D7" s="135">
        <v>0</v>
      </c>
      <c r="E7" s="135">
        <v>0</v>
      </c>
      <c r="F7" s="135">
        <v>9500</v>
      </c>
      <c r="G7" s="135">
        <v>7000</v>
      </c>
      <c r="H7" s="135">
        <v>7000</v>
      </c>
      <c r="I7" s="135">
        <v>7000</v>
      </c>
      <c r="J7" s="135">
        <v>0</v>
      </c>
      <c r="L7" s="137"/>
      <c r="M7" s="137"/>
      <c r="N7" s="137"/>
      <c r="O7" s="137"/>
      <c r="P7" s="137"/>
      <c r="Q7" s="137"/>
    </row>
    <row r="8" spans="1:17" s="92" customFormat="1" ht="17.25" customHeight="1" x14ac:dyDescent="0.2">
      <c r="A8" s="125" t="s">
        <v>55</v>
      </c>
      <c r="B8" s="242" t="s">
        <v>241</v>
      </c>
      <c r="C8" s="19" t="s">
        <v>226</v>
      </c>
      <c r="D8" s="135">
        <v>0</v>
      </c>
      <c r="E8" s="135">
        <v>64850</v>
      </c>
      <c r="F8" s="135">
        <v>130051</v>
      </c>
      <c r="G8" s="135">
        <v>13162</v>
      </c>
      <c r="H8" s="135">
        <v>13500</v>
      </c>
      <c r="I8" s="135">
        <v>15000</v>
      </c>
      <c r="J8" s="135">
        <v>0</v>
      </c>
      <c r="L8" s="137"/>
      <c r="M8" s="137"/>
      <c r="N8" s="137"/>
      <c r="O8" s="137"/>
      <c r="P8" s="137"/>
      <c r="Q8" s="137"/>
    </row>
    <row r="9" spans="1:17" s="92" customFormat="1" ht="15.75" customHeight="1" x14ac:dyDescent="0.2">
      <c r="A9" s="125"/>
      <c r="B9" s="243" t="s">
        <v>242</v>
      </c>
      <c r="C9" s="19" t="s">
        <v>226</v>
      </c>
      <c r="D9" s="135">
        <v>0</v>
      </c>
      <c r="E9" s="135">
        <v>64100</v>
      </c>
      <c r="F9" s="135">
        <v>127051</v>
      </c>
      <c r="G9" s="135">
        <v>9912</v>
      </c>
      <c r="H9" s="135">
        <v>10000</v>
      </c>
      <c r="I9" s="135">
        <v>12500</v>
      </c>
      <c r="J9" s="135">
        <v>0</v>
      </c>
      <c r="L9" s="137"/>
      <c r="M9" s="137"/>
      <c r="N9" s="137"/>
      <c r="O9" s="137"/>
      <c r="P9" s="137"/>
      <c r="Q9" s="137"/>
    </row>
    <row r="10" spans="1:17" s="92" customFormat="1" ht="32.25" customHeight="1" x14ac:dyDescent="0.2">
      <c r="A10" s="125" t="s">
        <v>56</v>
      </c>
      <c r="B10" s="242" t="s">
        <v>290</v>
      </c>
      <c r="C10" s="19" t="s">
        <v>226</v>
      </c>
      <c r="D10" s="135">
        <v>0</v>
      </c>
      <c r="E10" s="135">
        <v>0</v>
      </c>
      <c r="F10" s="135">
        <v>0</v>
      </c>
      <c r="G10" s="135">
        <v>0</v>
      </c>
      <c r="H10" s="135">
        <v>0</v>
      </c>
      <c r="I10" s="135">
        <v>0</v>
      </c>
      <c r="J10" s="135">
        <v>0</v>
      </c>
    </row>
    <row r="11" spans="1:17" s="92" customFormat="1" ht="20.25" customHeight="1" x14ac:dyDescent="0.2">
      <c r="A11" s="125" t="s">
        <v>57</v>
      </c>
      <c r="B11" s="24" t="s">
        <v>252</v>
      </c>
      <c r="C11" s="19" t="s">
        <v>226</v>
      </c>
      <c r="D11" s="135">
        <v>0</v>
      </c>
      <c r="E11" s="135">
        <v>5650.4980766890003</v>
      </c>
      <c r="F11" s="135">
        <v>34460.595340127118</v>
      </c>
      <c r="G11" s="135">
        <v>62402.487088150658</v>
      </c>
      <c r="H11" s="135">
        <v>69591.916052356974</v>
      </c>
      <c r="I11" s="135">
        <v>79303.316175911968</v>
      </c>
      <c r="J11" s="135">
        <v>93020.605200488062</v>
      </c>
    </row>
    <row r="12" spans="1:17" s="92" customFormat="1" ht="35.25" customHeight="1" x14ac:dyDescent="0.2">
      <c r="A12" s="125" t="s">
        <v>58</v>
      </c>
      <c r="B12" s="24" t="s">
        <v>253</v>
      </c>
      <c r="C12" s="19" t="s">
        <v>243</v>
      </c>
      <c r="D12" s="135">
        <v>0</v>
      </c>
      <c r="E12" s="135">
        <v>437.92642137592134</v>
      </c>
      <c r="F12" s="135">
        <v>3434.3615789800801</v>
      </c>
      <c r="G12" s="135">
        <v>7026.7525863805549</v>
      </c>
      <c r="H12" s="135">
        <v>6891.5747232970571</v>
      </c>
      <c r="I12" s="135">
        <v>7094.4684085402178</v>
      </c>
      <c r="J12" s="135">
        <v>7256.7388878033271</v>
      </c>
    </row>
    <row r="13" spans="1:17" s="92" customFormat="1" ht="18.75" customHeight="1" x14ac:dyDescent="0.2">
      <c r="A13" s="125" t="s">
        <v>59</v>
      </c>
      <c r="B13" s="24" t="s">
        <v>244</v>
      </c>
      <c r="C13" s="19" t="s">
        <v>17</v>
      </c>
      <c r="D13" s="135">
        <v>0</v>
      </c>
      <c r="E13" s="135">
        <v>1395</v>
      </c>
      <c r="F13" s="135">
        <v>5347.7041419913185</v>
      </c>
      <c r="G13" s="135">
        <v>5950.7077573783308</v>
      </c>
      <c r="H13" s="135">
        <v>6533.52383397822</v>
      </c>
      <c r="I13" s="135">
        <v>7098.624724552561</v>
      </c>
      <c r="J13" s="135">
        <v>7118.0434395726797</v>
      </c>
    </row>
    <row r="14" spans="1:17" s="92" customFormat="1" ht="17.25" customHeight="1" x14ac:dyDescent="0.2">
      <c r="A14" s="125" t="s">
        <v>60</v>
      </c>
      <c r="B14" s="24" t="s">
        <v>245</v>
      </c>
      <c r="C14" s="19" t="s">
        <v>89</v>
      </c>
      <c r="D14" s="135">
        <v>0</v>
      </c>
      <c r="E14" s="135">
        <v>0.57999999999999996</v>
      </c>
      <c r="F14" s="135">
        <v>10.234022112181977</v>
      </c>
      <c r="G14" s="135">
        <v>23.061646581830626</v>
      </c>
      <c r="H14" s="135">
        <v>22.588255018338298</v>
      </c>
      <c r="I14" s="135">
        <v>23.257021073053668</v>
      </c>
      <c r="J14" s="135">
        <v>24.019846702678937</v>
      </c>
      <c r="L14" s="148"/>
    </row>
    <row r="15" spans="1:17" s="92" customFormat="1" ht="17.25" customHeight="1" x14ac:dyDescent="0.2">
      <c r="A15" s="125" t="s">
        <v>197</v>
      </c>
      <c r="B15" s="24" t="s">
        <v>246</v>
      </c>
      <c r="C15" s="19" t="s">
        <v>243</v>
      </c>
      <c r="D15" s="135">
        <v>0</v>
      </c>
      <c r="E15" s="135">
        <v>183.6105</v>
      </c>
      <c r="F15" s="135">
        <v>1316.1546932971364</v>
      </c>
      <c r="G15" s="135">
        <v>3006.5757398918281</v>
      </c>
      <c r="H15" s="135">
        <v>2872.6511627289333</v>
      </c>
      <c r="I15" s="135">
        <v>2914.538455607058</v>
      </c>
      <c r="J15" s="135">
        <v>2962.7088424169019</v>
      </c>
    </row>
    <row r="16" spans="1:17" ht="51.75" customHeight="1" x14ac:dyDescent="0.2">
      <c r="A16" s="69" t="s">
        <v>61</v>
      </c>
      <c r="B16" s="75" t="s">
        <v>237</v>
      </c>
      <c r="C16" s="61" t="s">
        <v>85</v>
      </c>
      <c r="D16" s="78">
        <v>0</v>
      </c>
      <c r="E16" s="78">
        <v>2</v>
      </c>
      <c r="F16" s="78">
        <v>2</v>
      </c>
      <c r="G16" s="78">
        <v>2</v>
      </c>
      <c r="H16" s="78">
        <v>2</v>
      </c>
      <c r="I16" s="78">
        <v>2</v>
      </c>
      <c r="J16" s="78">
        <v>2</v>
      </c>
      <c r="K16" s="79"/>
    </row>
    <row r="17" spans="1:17" ht="17.25" customHeight="1" x14ac:dyDescent="0.2">
      <c r="A17" s="69" t="s">
        <v>62</v>
      </c>
      <c r="B17" s="75" t="s">
        <v>227</v>
      </c>
      <c r="C17" s="61" t="s">
        <v>85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9"/>
    </row>
    <row r="18" spans="1:17" ht="17.25" customHeight="1" x14ac:dyDescent="0.2">
      <c r="A18" s="69" t="s">
        <v>63</v>
      </c>
      <c r="B18" s="75" t="s">
        <v>247</v>
      </c>
      <c r="C18" s="61" t="s">
        <v>226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</row>
    <row r="19" spans="1:17" ht="15.75" customHeight="1" x14ac:dyDescent="0.2">
      <c r="A19" s="69" t="s">
        <v>64</v>
      </c>
      <c r="B19" s="75" t="s">
        <v>228</v>
      </c>
      <c r="C19" s="61" t="s">
        <v>85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9"/>
    </row>
    <row r="20" spans="1:17" ht="15.75" customHeight="1" x14ac:dyDescent="0.2">
      <c r="A20" s="69" t="s">
        <v>65</v>
      </c>
      <c r="B20" s="75" t="s">
        <v>247</v>
      </c>
      <c r="C20" s="61" t="s">
        <v>226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</row>
    <row r="21" spans="1:17" ht="17.25" customHeight="1" x14ac:dyDescent="0.2">
      <c r="A21" s="69" t="s">
        <v>66</v>
      </c>
      <c r="B21" s="75" t="s">
        <v>229</v>
      </c>
      <c r="C21" s="61" t="s">
        <v>85</v>
      </c>
      <c r="D21" s="78">
        <v>0</v>
      </c>
      <c r="E21" s="78">
        <v>1</v>
      </c>
      <c r="F21" s="78">
        <v>1</v>
      </c>
      <c r="G21" s="78">
        <v>1</v>
      </c>
      <c r="H21" s="78">
        <v>1</v>
      </c>
      <c r="I21" s="78">
        <v>1</v>
      </c>
      <c r="J21" s="78">
        <v>1</v>
      </c>
      <c r="K21" s="79"/>
    </row>
    <row r="22" spans="1:17" ht="17.25" customHeight="1" x14ac:dyDescent="0.2">
      <c r="A22" s="69" t="s">
        <v>67</v>
      </c>
      <c r="B22" s="75" t="s">
        <v>248</v>
      </c>
      <c r="C22" s="61" t="s">
        <v>226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</row>
    <row r="23" spans="1:17" ht="18.75" customHeight="1" x14ac:dyDescent="0.2">
      <c r="A23" s="69" t="s">
        <v>68</v>
      </c>
      <c r="B23" s="75" t="s">
        <v>238</v>
      </c>
      <c r="C23" s="61" t="s">
        <v>85</v>
      </c>
      <c r="D23" s="78">
        <v>0</v>
      </c>
      <c r="E23" s="78">
        <v>1</v>
      </c>
      <c r="F23" s="78">
        <v>1</v>
      </c>
      <c r="G23" s="78">
        <v>1</v>
      </c>
      <c r="H23" s="78">
        <v>1</v>
      </c>
      <c r="I23" s="78">
        <v>1</v>
      </c>
      <c r="J23" s="78">
        <v>1</v>
      </c>
      <c r="K23" s="79"/>
    </row>
    <row r="24" spans="1:17" ht="18.75" customHeight="1" x14ac:dyDescent="0.2">
      <c r="A24" s="69" t="s">
        <v>69</v>
      </c>
      <c r="B24" s="75" t="s">
        <v>248</v>
      </c>
      <c r="C24" s="61" t="s">
        <v>226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</row>
    <row r="25" spans="1:17" ht="31.5" x14ac:dyDescent="0.2">
      <c r="A25" s="69" t="s">
        <v>70</v>
      </c>
      <c r="B25" s="75" t="s">
        <v>254</v>
      </c>
      <c r="C25" s="61" t="s">
        <v>85</v>
      </c>
      <c r="D25" s="78">
        <v>0</v>
      </c>
      <c r="E25" s="78">
        <v>2</v>
      </c>
      <c r="F25" s="78">
        <v>2</v>
      </c>
      <c r="G25" s="78">
        <v>2</v>
      </c>
      <c r="H25" s="78">
        <v>2</v>
      </c>
      <c r="I25" s="78">
        <v>2</v>
      </c>
      <c r="J25" s="78">
        <v>0</v>
      </c>
      <c r="K25" s="79"/>
    </row>
    <row r="26" spans="1:17" ht="21" customHeight="1" x14ac:dyDescent="0.2">
      <c r="A26" s="69" t="s">
        <v>73</v>
      </c>
      <c r="B26" s="75" t="s">
        <v>255</v>
      </c>
      <c r="C26" s="61" t="s">
        <v>226</v>
      </c>
      <c r="D26" s="67">
        <v>0</v>
      </c>
      <c r="E26" s="67">
        <v>1500</v>
      </c>
      <c r="F26" s="67">
        <v>8000</v>
      </c>
      <c r="G26" s="67">
        <v>8500</v>
      </c>
      <c r="H26" s="67">
        <v>9000</v>
      </c>
      <c r="I26" s="67">
        <v>7000</v>
      </c>
      <c r="J26" s="67">
        <v>0</v>
      </c>
    </row>
    <row r="27" spans="1:17" ht="31.5" x14ac:dyDescent="0.2">
      <c r="A27" s="69" t="s">
        <v>74</v>
      </c>
      <c r="B27" s="75" t="s">
        <v>232</v>
      </c>
      <c r="C27" s="61" t="s">
        <v>85</v>
      </c>
      <c r="D27" s="78">
        <v>0</v>
      </c>
      <c r="E27" s="78">
        <v>0</v>
      </c>
      <c r="F27" s="78">
        <v>0</v>
      </c>
      <c r="G27" s="78">
        <v>0</v>
      </c>
      <c r="H27" s="78">
        <v>0</v>
      </c>
      <c r="I27" s="78">
        <v>0</v>
      </c>
      <c r="J27" s="78">
        <v>0</v>
      </c>
      <c r="K27" s="79"/>
    </row>
    <row r="28" spans="1:17" ht="18" customHeight="1" x14ac:dyDescent="0.2">
      <c r="A28" s="69" t="s">
        <v>75</v>
      </c>
      <c r="B28" s="64" t="s">
        <v>234</v>
      </c>
      <c r="C28" s="61" t="s">
        <v>85</v>
      </c>
      <c r="D28" s="78">
        <v>0</v>
      </c>
      <c r="E28" s="78">
        <v>0</v>
      </c>
      <c r="F28" s="78">
        <v>0</v>
      </c>
      <c r="G28" s="78">
        <v>0</v>
      </c>
      <c r="H28" s="78">
        <v>0</v>
      </c>
      <c r="I28" s="78">
        <v>0</v>
      </c>
      <c r="J28" s="78">
        <v>0</v>
      </c>
      <c r="K28" s="79"/>
      <c r="L28" s="77"/>
      <c r="M28" s="77"/>
      <c r="N28" s="77"/>
      <c r="O28" s="77"/>
      <c r="P28" s="77"/>
      <c r="Q28" s="77"/>
    </row>
    <row r="29" spans="1:17" ht="18" customHeight="1" x14ac:dyDescent="0.2">
      <c r="A29" s="69" t="s">
        <v>76</v>
      </c>
      <c r="B29" s="75" t="s">
        <v>248</v>
      </c>
      <c r="C29" s="61" t="s">
        <v>226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L29" s="76"/>
      <c r="M29" s="76"/>
      <c r="N29" s="76"/>
      <c r="O29" s="76"/>
      <c r="P29" s="76"/>
      <c r="Q29" s="77"/>
    </row>
    <row r="30" spans="1:17" ht="15.75" x14ac:dyDescent="0.2">
      <c r="A30" s="69" t="s">
        <v>77</v>
      </c>
      <c r="B30" s="64" t="s">
        <v>235</v>
      </c>
      <c r="C30" s="61" t="s">
        <v>85</v>
      </c>
      <c r="D30" s="78">
        <v>0</v>
      </c>
      <c r="E30" s="78">
        <v>0</v>
      </c>
      <c r="F30" s="78">
        <v>0</v>
      </c>
      <c r="G30" s="78">
        <v>0</v>
      </c>
      <c r="H30" s="78">
        <v>0</v>
      </c>
      <c r="I30" s="78">
        <v>0</v>
      </c>
      <c r="J30" s="78">
        <v>0</v>
      </c>
      <c r="K30" s="79"/>
      <c r="L30" s="77"/>
      <c r="M30" s="77"/>
      <c r="N30" s="77"/>
      <c r="O30" s="77"/>
      <c r="P30" s="77"/>
      <c r="Q30" s="77"/>
    </row>
    <row r="31" spans="1:17" ht="15.75" x14ac:dyDescent="0.2">
      <c r="A31" s="69" t="s">
        <v>78</v>
      </c>
      <c r="B31" s="75" t="s">
        <v>248</v>
      </c>
      <c r="C31" s="61" t="s">
        <v>226</v>
      </c>
      <c r="D31" s="67">
        <v>0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L31" s="77"/>
      <c r="M31" s="77"/>
      <c r="N31" s="77"/>
      <c r="O31" s="77"/>
      <c r="P31" s="77"/>
      <c r="Q31" s="77"/>
    </row>
    <row r="32" spans="1:17" ht="15.75" x14ac:dyDescent="0.2">
      <c r="A32" s="69" t="s">
        <v>79</v>
      </c>
      <c r="B32" s="64" t="s">
        <v>233</v>
      </c>
      <c r="C32" s="61" t="s">
        <v>85</v>
      </c>
      <c r="D32" s="78">
        <v>0</v>
      </c>
      <c r="E32" s="78">
        <v>0</v>
      </c>
      <c r="F32" s="78">
        <v>0</v>
      </c>
      <c r="G32" s="78">
        <v>0</v>
      </c>
      <c r="H32" s="78">
        <v>0</v>
      </c>
      <c r="I32" s="78">
        <v>0</v>
      </c>
      <c r="J32" s="78">
        <v>0</v>
      </c>
      <c r="K32" s="79"/>
      <c r="L32" s="77"/>
      <c r="M32" s="77"/>
      <c r="N32" s="77"/>
      <c r="O32" s="77"/>
      <c r="P32" s="77"/>
      <c r="Q32" s="77"/>
    </row>
    <row r="33" spans="1:17" ht="15.75" x14ac:dyDescent="0.2">
      <c r="A33" s="69" t="s">
        <v>80</v>
      </c>
      <c r="B33" s="75" t="s">
        <v>248</v>
      </c>
      <c r="C33" s="61" t="s">
        <v>226</v>
      </c>
      <c r="D33" s="67">
        <v>0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L33" s="77"/>
      <c r="M33" s="77"/>
      <c r="N33" s="77"/>
      <c r="O33" s="77"/>
      <c r="P33" s="77"/>
      <c r="Q33" s="77"/>
    </row>
    <row r="34" spans="1:17" ht="15.75" x14ac:dyDescent="0.2">
      <c r="A34" s="69" t="s">
        <v>108</v>
      </c>
      <c r="B34" s="64" t="s">
        <v>239</v>
      </c>
      <c r="C34" s="61" t="s">
        <v>85</v>
      </c>
      <c r="D34" s="78">
        <v>0</v>
      </c>
      <c r="E34" s="78">
        <v>0</v>
      </c>
      <c r="F34" s="78">
        <v>0</v>
      </c>
      <c r="G34" s="78">
        <v>0</v>
      </c>
      <c r="H34" s="78">
        <v>0</v>
      </c>
      <c r="I34" s="78">
        <v>0</v>
      </c>
      <c r="J34" s="78">
        <v>0</v>
      </c>
      <c r="K34" s="79"/>
    </row>
    <row r="35" spans="1:17" ht="15.75" x14ac:dyDescent="0.2">
      <c r="A35" s="69" t="s">
        <v>109</v>
      </c>
      <c r="B35" s="75" t="s">
        <v>248</v>
      </c>
      <c r="C35" s="61" t="s">
        <v>226</v>
      </c>
      <c r="D35" s="67">
        <v>0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</row>
    <row r="36" spans="1:17" ht="31.5" x14ac:dyDescent="0.2">
      <c r="A36" s="69" t="s">
        <v>110</v>
      </c>
      <c r="B36" s="64" t="s">
        <v>249</v>
      </c>
      <c r="C36" s="61" t="s">
        <v>85</v>
      </c>
      <c r="D36" s="78">
        <v>0</v>
      </c>
      <c r="E36" s="78">
        <v>0</v>
      </c>
      <c r="F36" s="78">
        <v>0</v>
      </c>
      <c r="G36" s="78">
        <v>0</v>
      </c>
      <c r="H36" s="78">
        <v>0</v>
      </c>
      <c r="I36" s="78">
        <v>0</v>
      </c>
      <c r="J36" s="78">
        <v>0</v>
      </c>
      <c r="K36" s="79"/>
    </row>
    <row r="37" spans="1:17" ht="15.75" x14ac:dyDescent="0.2">
      <c r="A37" s="69" t="s">
        <v>111</v>
      </c>
      <c r="B37" s="64" t="s">
        <v>250</v>
      </c>
      <c r="C37" s="61" t="s">
        <v>251</v>
      </c>
      <c r="D37" s="67">
        <v>0</v>
      </c>
      <c r="E37" s="67">
        <v>0</v>
      </c>
      <c r="F37" s="67">
        <v>0</v>
      </c>
      <c r="G37" s="67">
        <v>0</v>
      </c>
      <c r="H37" s="67">
        <v>0</v>
      </c>
      <c r="I37" s="67">
        <v>0</v>
      </c>
      <c r="J37" s="67">
        <v>0</v>
      </c>
    </row>
    <row r="38" spans="1:17" ht="47.25" x14ac:dyDescent="0.25">
      <c r="A38" s="69" t="s">
        <v>112</v>
      </c>
      <c r="B38" s="66" t="s">
        <v>256</v>
      </c>
      <c r="C38" s="61" t="s">
        <v>85</v>
      </c>
      <c r="D38" s="67">
        <v>0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1</v>
      </c>
      <c r="K38" s="79"/>
    </row>
    <row r="39" spans="1:17" ht="15.75" x14ac:dyDescent="0.2">
      <c r="A39" s="69" t="s">
        <v>113</v>
      </c>
      <c r="B39" s="75" t="s">
        <v>259</v>
      </c>
      <c r="C39" s="61" t="s">
        <v>226</v>
      </c>
      <c r="D39" s="67">
        <v>0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55000</v>
      </c>
    </row>
    <row r="40" spans="1:17" s="92" customFormat="1" ht="82.5" customHeight="1" x14ac:dyDescent="0.25">
      <c r="A40" s="125" t="s">
        <v>114</v>
      </c>
      <c r="B40" s="89" t="s">
        <v>257</v>
      </c>
      <c r="C40" s="19" t="s">
        <v>85</v>
      </c>
      <c r="D40" s="78">
        <v>0</v>
      </c>
      <c r="E40" s="78">
        <v>0</v>
      </c>
      <c r="F40" s="78">
        <v>0</v>
      </c>
      <c r="G40" s="78">
        <v>0</v>
      </c>
      <c r="H40" s="78">
        <v>0</v>
      </c>
      <c r="I40" s="78">
        <v>0</v>
      </c>
      <c r="J40" s="78">
        <v>0</v>
      </c>
      <c r="K40" s="134"/>
    </row>
    <row r="41" spans="1:17" ht="18.75" customHeight="1" x14ac:dyDescent="0.2">
      <c r="A41" s="69" t="s">
        <v>115</v>
      </c>
      <c r="B41" s="75" t="s">
        <v>259</v>
      </c>
      <c r="C41" s="61" t="s">
        <v>226</v>
      </c>
      <c r="D41" s="67">
        <v>0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</row>
    <row r="42" spans="1:17" ht="20.25" customHeight="1" x14ac:dyDescent="0.2">
      <c r="A42" s="69" t="s">
        <v>116</v>
      </c>
      <c r="B42" s="64" t="s">
        <v>258</v>
      </c>
      <c r="C42" s="61" t="s">
        <v>85</v>
      </c>
      <c r="D42" s="78"/>
      <c r="E42" s="78"/>
      <c r="F42" s="78"/>
      <c r="G42" s="78"/>
      <c r="H42" s="78"/>
      <c r="I42" s="78"/>
      <c r="J42" s="78"/>
      <c r="K42" s="79"/>
    </row>
    <row r="43" spans="1:17" ht="17.25" customHeight="1" x14ac:dyDescent="0.2">
      <c r="A43" s="69" t="s">
        <v>117</v>
      </c>
      <c r="B43" s="75" t="s">
        <v>288</v>
      </c>
      <c r="C43" s="61" t="s">
        <v>226</v>
      </c>
      <c r="D43" s="67"/>
      <c r="E43" s="67"/>
      <c r="F43" s="67"/>
      <c r="G43" s="67"/>
      <c r="H43" s="67"/>
      <c r="I43" s="67"/>
      <c r="J43" s="67"/>
    </row>
    <row r="44" spans="1:17" ht="48.75" customHeight="1" x14ac:dyDescent="0.2">
      <c r="A44" s="69" t="s">
        <v>118</v>
      </c>
      <c r="B44" s="75" t="s">
        <v>286</v>
      </c>
      <c r="C44" s="61" t="s">
        <v>85</v>
      </c>
      <c r="D44" s="78">
        <v>0</v>
      </c>
      <c r="E44" s="78">
        <v>0</v>
      </c>
      <c r="F44" s="78">
        <v>0</v>
      </c>
      <c r="G44" s="78">
        <v>0</v>
      </c>
      <c r="H44" s="78">
        <v>0</v>
      </c>
      <c r="I44" s="78">
        <v>0</v>
      </c>
      <c r="J44" s="78">
        <v>0</v>
      </c>
      <c r="K44" s="79"/>
    </row>
    <row r="45" spans="1:17" ht="34.5" customHeight="1" x14ac:dyDescent="0.2">
      <c r="A45" s="69" t="s">
        <v>119</v>
      </c>
      <c r="B45" s="75" t="s">
        <v>230</v>
      </c>
      <c r="C45" s="61" t="s">
        <v>85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  <c r="I45" s="78">
        <v>0</v>
      </c>
      <c r="J45" s="78">
        <v>0</v>
      </c>
      <c r="K45" s="79"/>
    </row>
    <row r="46" spans="1:17" ht="49.5" customHeight="1" x14ac:dyDescent="0.2">
      <c r="A46" s="69" t="s">
        <v>120</v>
      </c>
      <c r="B46" s="75" t="s">
        <v>231</v>
      </c>
      <c r="C46" s="61" t="s">
        <v>85</v>
      </c>
      <c r="D46" s="78">
        <v>0</v>
      </c>
      <c r="E46" s="78">
        <v>0</v>
      </c>
      <c r="F46" s="78">
        <v>0</v>
      </c>
      <c r="G46" s="78">
        <v>0</v>
      </c>
      <c r="H46" s="78">
        <v>0</v>
      </c>
      <c r="I46" s="78">
        <v>0</v>
      </c>
      <c r="J46" s="78">
        <v>0</v>
      </c>
      <c r="K46" s="79"/>
    </row>
    <row r="47" spans="1:17" ht="32.25" customHeight="1" x14ac:dyDescent="0.2">
      <c r="A47" s="69" t="s">
        <v>121</v>
      </c>
      <c r="B47" s="75" t="s">
        <v>287</v>
      </c>
      <c r="C47" s="61" t="s">
        <v>85</v>
      </c>
      <c r="D47" s="78">
        <v>0</v>
      </c>
      <c r="E47" s="78">
        <v>0</v>
      </c>
      <c r="F47" s="78">
        <v>0</v>
      </c>
      <c r="G47" s="78">
        <v>0</v>
      </c>
      <c r="H47" s="78">
        <v>0</v>
      </c>
      <c r="I47" s="78">
        <v>0</v>
      </c>
      <c r="J47" s="78">
        <v>0</v>
      </c>
      <c r="K47" s="79"/>
    </row>
    <row r="48" spans="1:17" ht="51" customHeight="1" x14ac:dyDescent="0.2">
      <c r="A48" s="69" t="s">
        <v>122</v>
      </c>
      <c r="B48" s="64" t="s">
        <v>236</v>
      </c>
      <c r="C48" s="61" t="s">
        <v>85</v>
      </c>
      <c r="D48" s="78">
        <v>0</v>
      </c>
      <c r="E48" s="78">
        <v>0</v>
      </c>
      <c r="F48" s="78">
        <v>0</v>
      </c>
      <c r="G48" s="78">
        <v>0</v>
      </c>
      <c r="H48" s="78">
        <v>0</v>
      </c>
      <c r="I48" s="78">
        <v>0</v>
      </c>
      <c r="J48" s="78">
        <v>0</v>
      </c>
      <c r="K48" s="79"/>
    </row>
    <row r="50" spans="2:10" ht="15.75" x14ac:dyDescent="0.25">
      <c r="B50" s="80"/>
      <c r="D50" s="81"/>
      <c r="E50" s="81"/>
      <c r="F50" s="81"/>
      <c r="G50" s="81"/>
      <c r="H50" s="81"/>
      <c r="I50" s="81"/>
      <c r="J50" s="81"/>
    </row>
  </sheetData>
  <autoFilter ref="A3:J48">
    <filterColumn colId="4" showButton="0"/>
    <filterColumn colId="5" showButton="0"/>
    <filterColumn colId="6" showButton="0"/>
    <filterColumn colId="7" showButton="0"/>
    <filterColumn colId="8" showButton="0"/>
  </autoFilter>
  <mergeCells count="6">
    <mergeCell ref="A3:A4"/>
    <mergeCell ref="B1:E1"/>
    <mergeCell ref="C3:C4"/>
    <mergeCell ref="B3:B4"/>
    <mergeCell ref="E3:J3"/>
    <mergeCell ref="B2:J2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77" fitToHeight="6" orientation="landscape" r:id="rId1"/>
  <headerFooter alignWithMargins="0">
    <oddFooter>&amp;C&amp;A    стр.&amp;P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Q183"/>
  <sheetViews>
    <sheetView zoomScale="85" zoomScaleNormal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N13" sqref="N13"/>
    </sheetView>
  </sheetViews>
  <sheetFormatPr defaultRowHeight="12.75" x14ac:dyDescent="0.2"/>
  <cols>
    <col min="1" max="1" width="5.140625" style="92" customWidth="1"/>
    <col min="2" max="2" width="56" style="92" customWidth="1"/>
    <col min="3" max="3" width="11.85546875" style="92" customWidth="1"/>
    <col min="4" max="4" width="9.140625" style="92" customWidth="1"/>
    <col min="5" max="5" width="8.5703125" style="92" customWidth="1"/>
    <col min="6" max="6" width="8.7109375" style="92" customWidth="1"/>
    <col min="7" max="8" width="8.5703125" style="92" customWidth="1"/>
    <col min="9" max="9" width="8.28515625" style="92" customWidth="1"/>
    <col min="10" max="10" width="9.140625" style="92" customWidth="1"/>
    <col min="11" max="16384" width="9.140625" style="92"/>
  </cols>
  <sheetData>
    <row r="1" spans="1:17" s="120" customFormat="1" ht="15" hidden="1" customHeight="1" x14ac:dyDescent="0.2">
      <c r="A1" s="119"/>
      <c r="B1" s="436" t="s">
        <v>281</v>
      </c>
      <c r="C1" s="437"/>
      <c r="D1" s="437"/>
      <c r="E1" s="437"/>
      <c r="F1" s="119"/>
      <c r="G1" s="119"/>
      <c r="H1" s="119"/>
      <c r="I1" s="119"/>
    </row>
    <row r="2" spans="1:17" ht="33.75" customHeight="1" x14ac:dyDescent="0.25">
      <c r="A2" s="121"/>
      <c r="B2" s="438" t="s">
        <v>490</v>
      </c>
      <c r="C2" s="438"/>
      <c r="D2" s="438"/>
      <c r="E2" s="438"/>
      <c r="F2" s="438"/>
      <c r="G2" s="438"/>
      <c r="H2" s="438"/>
      <c r="I2" s="438"/>
      <c r="J2" s="438"/>
    </row>
    <row r="3" spans="1:17" ht="15.75" x14ac:dyDescent="0.2">
      <c r="A3" s="428" t="s">
        <v>50</v>
      </c>
      <c r="B3" s="430" t="s">
        <v>219</v>
      </c>
      <c r="C3" s="432" t="s">
        <v>81</v>
      </c>
      <c r="D3" s="188" t="s">
        <v>261</v>
      </c>
      <c r="E3" s="433" t="s">
        <v>260</v>
      </c>
      <c r="F3" s="434"/>
      <c r="G3" s="434"/>
      <c r="H3" s="434"/>
      <c r="I3" s="434"/>
      <c r="J3" s="435"/>
    </row>
    <row r="4" spans="1:17" ht="15.75" x14ac:dyDescent="0.2">
      <c r="A4" s="429"/>
      <c r="B4" s="431"/>
      <c r="C4" s="431"/>
      <c r="D4" s="188" t="s">
        <v>220</v>
      </c>
      <c r="E4" s="189" t="s">
        <v>221</v>
      </c>
      <c r="F4" s="189" t="s">
        <v>222</v>
      </c>
      <c r="G4" s="189" t="s">
        <v>223</v>
      </c>
      <c r="H4" s="189" t="s">
        <v>224</v>
      </c>
      <c r="I4" s="189" t="s">
        <v>225</v>
      </c>
      <c r="J4" s="189" t="s">
        <v>284</v>
      </c>
      <c r="L4" s="93"/>
      <c r="M4" s="93"/>
      <c r="N4" s="93"/>
      <c r="O4" s="93"/>
      <c r="P4" s="93"/>
      <c r="Q4" s="93"/>
    </row>
    <row r="5" spans="1:17" s="124" customFormat="1" ht="47.25" x14ac:dyDescent="0.25">
      <c r="A5" s="122" t="s">
        <v>52</v>
      </c>
      <c r="B5" s="24" t="s">
        <v>492</v>
      </c>
      <c r="C5" s="123"/>
      <c r="D5" s="123"/>
      <c r="E5" s="123"/>
      <c r="F5" s="123"/>
      <c r="G5" s="123"/>
      <c r="H5" s="123"/>
      <c r="I5" s="123"/>
      <c r="J5" s="123"/>
    </row>
    <row r="6" spans="1:17" ht="38.25" customHeight="1" x14ac:dyDescent="0.2">
      <c r="A6" s="125" t="s">
        <v>53</v>
      </c>
      <c r="B6" s="24" t="s">
        <v>277</v>
      </c>
      <c r="C6" s="19" t="s">
        <v>226</v>
      </c>
      <c r="D6" s="140">
        <v>16000</v>
      </c>
      <c r="E6" s="140"/>
      <c r="F6" s="140"/>
      <c r="G6" s="140"/>
      <c r="H6" s="140"/>
      <c r="I6" s="140"/>
      <c r="J6" s="140"/>
    </row>
    <row r="7" spans="1:17" ht="15.75" x14ac:dyDescent="0.2">
      <c r="A7" s="125" t="s">
        <v>54</v>
      </c>
      <c r="B7" s="24" t="s">
        <v>240</v>
      </c>
      <c r="C7" s="19" t="s">
        <v>226</v>
      </c>
      <c r="D7" s="140">
        <v>5120</v>
      </c>
      <c r="E7" s="140"/>
      <c r="F7" s="140"/>
      <c r="G7" s="140"/>
      <c r="H7" s="140"/>
      <c r="I7" s="140"/>
      <c r="J7" s="140"/>
    </row>
    <row r="8" spans="1:17" ht="15.75" x14ac:dyDescent="0.2">
      <c r="A8" s="125" t="s">
        <v>55</v>
      </c>
      <c r="B8" s="24" t="s">
        <v>289</v>
      </c>
      <c r="C8" s="19" t="s">
        <v>226</v>
      </c>
      <c r="D8" s="140">
        <v>2400</v>
      </c>
      <c r="E8" s="140"/>
      <c r="F8" s="140"/>
      <c r="G8" s="140"/>
      <c r="H8" s="140"/>
      <c r="I8" s="140"/>
      <c r="J8" s="140"/>
    </row>
    <row r="9" spans="1:17" ht="15.75" x14ac:dyDescent="0.2">
      <c r="A9" s="125" t="s">
        <v>56</v>
      </c>
      <c r="B9" s="24" t="s">
        <v>241</v>
      </c>
      <c r="C9" s="19" t="s">
        <v>226</v>
      </c>
      <c r="D9" s="140">
        <v>8480</v>
      </c>
      <c r="E9" s="140"/>
      <c r="F9" s="140"/>
      <c r="G9" s="140"/>
      <c r="H9" s="140"/>
      <c r="I9" s="140"/>
      <c r="J9" s="140"/>
      <c r="M9" s="148"/>
      <c r="N9" s="148"/>
      <c r="O9" s="148"/>
      <c r="P9" s="148"/>
    </row>
    <row r="10" spans="1:17" ht="15.75" x14ac:dyDescent="0.2">
      <c r="A10" s="125"/>
      <c r="B10" s="24" t="s">
        <v>242</v>
      </c>
      <c r="C10" s="19" t="s">
        <v>226</v>
      </c>
      <c r="D10" s="140"/>
      <c r="E10" s="140"/>
      <c r="F10" s="140"/>
      <c r="G10" s="140"/>
      <c r="H10" s="140"/>
      <c r="I10" s="140"/>
      <c r="J10" s="140"/>
      <c r="L10" s="148"/>
      <c r="M10" s="148"/>
      <c r="N10" s="148"/>
      <c r="O10" s="148"/>
      <c r="P10" s="148"/>
    </row>
    <row r="11" spans="1:17" ht="31.5" x14ac:dyDescent="0.2">
      <c r="A11" s="125" t="s">
        <v>57</v>
      </c>
      <c r="B11" s="24" t="s">
        <v>290</v>
      </c>
      <c r="C11" s="19" t="s">
        <v>226</v>
      </c>
      <c r="D11" s="140"/>
      <c r="E11" s="140"/>
      <c r="F11" s="140"/>
      <c r="G11" s="140"/>
      <c r="H11" s="141"/>
      <c r="I11" s="141"/>
      <c r="J11" s="140"/>
      <c r="L11" s="144"/>
      <c r="M11" s="144"/>
      <c r="N11" s="144"/>
      <c r="O11" s="144"/>
      <c r="P11" s="144"/>
      <c r="Q11" s="144"/>
    </row>
    <row r="12" spans="1:17" ht="21.75" customHeight="1" x14ac:dyDescent="0.2">
      <c r="A12" s="125" t="s">
        <v>58</v>
      </c>
      <c r="B12" s="24" t="s">
        <v>278</v>
      </c>
      <c r="C12" s="19" t="s">
        <v>226</v>
      </c>
      <c r="D12" s="140"/>
      <c r="E12" s="140">
        <v>7241.3</v>
      </c>
      <c r="F12" s="140">
        <v>7241.3</v>
      </c>
      <c r="G12" s="140">
        <v>7241.3</v>
      </c>
      <c r="H12" s="140">
        <v>7241.3</v>
      </c>
      <c r="I12" s="140">
        <v>7241.3</v>
      </c>
      <c r="J12" s="140">
        <v>7241.3</v>
      </c>
      <c r="L12" s="144"/>
      <c r="M12" s="144"/>
      <c r="N12" s="144"/>
      <c r="O12" s="144"/>
      <c r="P12" s="144"/>
      <c r="Q12" s="335"/>
    </row>
    <row r="13" spans="1:17" ht="50.25" customHeight="1" x14ac:dyDescent="0.2">
      <c r="A13" s="125" t="s">
        <v>59</v>
      </c>
      <c r="B13" s="24" t="s">
        <v>279</v>
      </c>
      <c r="C13" s="19" t="s">
        <v>243</v>
      </c>
      <c r="D13" s="140"/>
      <c r="E13" s="126">
        <v>1184</v>
      </c>
      <c r="F13" s="126">
        <v>1184</v>
      </c>
      <c r="G13" s="126">
        <v>1184</v>
      </c>
      <c r="H13" s="126">
        <v>1184</v>
      </c>
      <c r="I13" s="126">
        <v>1184</v>
      </c>
      <c r="J13" s="126">
        <v>1184</v>
      </c>
      <c r="L13" s="144"/>
      <c r="M13" s="144"/>
      <c r="N13" s="144"/>
      <c r="O13" s="144"/>
      <c r="P13" s="144"/>
      <c r="Q13" s="335"/>
    </row>
    <row r="14" spans="1:17" ht="15.75" x14ac:dyDescent="0.2">
      <c r="A14" s="125" t="s">
        <v>60</v>
      </c>
      <c r="B14" s="24" t="s">
        <v>244</v>
      </c>
      <c r="C14" s="19" t="s">
        <v>17</v>
      </c>
      <c r="D14" s="140"/>
      <c r="E14" s="140"/>
      <c r="F14" s="140"/>
      <c r="G14" s="140"/>
      <c r="H14" s="140"/>
      <c r="I14" s="140"/>
      <c r="J14" s="140"/>
      <c r="L14" s="144"/>
      <c r="M14" s="144"/>
      <c r="N14" s="144"/>
      <c r="O14" s="144"/>
      <c r="P14" s="144"/>
      <c r="Q14" s="335"/>
    </row>
    <row r="15" spans="1:17" ht="15.75" x14ac:dyDescent="0.2">
      <c r="A15" s="125" t="s">
        <v>197</v>
      </c>
      <c r="B15" s="24" t="s">
        <v>245</v>
      </c>
      <c r="C15" s="19" t="s">
        <v>89</v>
      </c>
      <c r="D15" s="140"/>
      <c r="E15" s="142">
        <v>8.2899999999999991</v>
      </c>
      <c r="F15" s="142">
        <v>8.2899999999999991</v>
      </c>
      <c r="G15" s="142">
        <v>8.2899999999999991</v>
      </c>
      <c r="H15" s="142">
        <v>8.2899999999999991</v>
      </c>
      <c r="I15" s="142">
        <v>8.2899999999999991</v>
      </c>
      <c r="J15" s="142">
        <v>8.2899999999999991</v>
      </c>
      <c r="L15" s="263"/>
      <c r="M15" s="263"/>
      <c r="N15" s="263"/>
      <c r="O15" s="263"/>
      <c r="P15" s="263"/>
      <c r="Q15" s="336"/>
    </row>
    <row r="16" spans="1:17" ht="15.75" x14ac:dyDescent="0.2">
      <c r="A16" s="125" t="s">
        <v>61</v>
      </c>
      <c r="B16" s="24" t="s">
        <v>246</v>
      </c>
      <c r="C16" s="19" t="s">
        <v>243</v>
      </c>
      <c r="D16" s="140"/>
      <c r="E16" s="140"/>
      <c r="F16" s="140"/>
      <c r="G16" s="140"/>
      <c r="H16" s="140"/>
      <c r="I16" s="140"/>
      <c r="J16" s="140"/>
      <c r="L16" s="144"/>
      <c r="M16" s="144"/>
      <c r="N16" s="144"/>
      <c r="O16" s="144"/>
      <c r="P16" s="144"/>
      <c r="Q16" s="335"/>
    </row>
    <row r="17" spans="1:16" s="133" customFormat="1" ht="15.75" x14ac:dyDescent="0.2">
      <c r="A17" s="129"/>
      <c r="B17" s="130"/>
      <c r="C17" s="131"/>
      <c r="D17" s="132"/>
      <c r="E17" s="132"/>
      <c r="F17" s="132"/>
      <c r="G17" s="132"/>
      <c r="H17" s="132"/>
      <c r="I17" s="132"/>
      <c r="J17" s="132"/>
      <c r="M17" s="337"/>
      <c r="N17" s="337"/>
      <c r="O17" s="337"/>
      <c r="P17" s="337"/>
    </row>
    <row r="18" spans="1:16" ht="15.75" x14ac:dyDescent="0.2">
      <c r="A18" s="428" t="s">
        <v>50</v>
      </c>
      <c r="B18" s="430" t="s">
        <v>219</v>
      </c>
      <c r="C18" s="432" t="s">
        <v>81</v>
      </c>
      <c r="D18" s="188" t="s">
        <v>261</v>
      </c>
      <c r="E18" s="433" t="s">
        <v>260</v>
      </c>
      <c r="F18" s="434"/>
      <c r="G18" s="434"/>
      <c r="H18" s="434"/>
      <c r="I18" s="434"/>
      <c r="J18" s="435"/>
      <c r="M18" s="338"/>
      <c r="N18" s="338"/>
      <c r="O18" s="338"/>
      <c r="P18" s="338"/>
    </row>
    <row r="19" spans="1:16" ht="15.75" x14ac:dyDescent="0.2">
      <c r="A19" s="429"/>
      <c r="B19" s="431"/>
      <c r="C19" s="431"/>
      <c r="D19" s="188" t="s">
        <v>220</v>
      </c>
      <c r="E19" s="189" t="s">
        <v>221</v>
      </c>
      <c r="F19" s="189" t="s">
        <v>222</v>
      </c>
      <c r="G19" s="189" t="s">
        <v>223</v>
      </c>
      <c r="H19" s="189" t="s">
        <v>224</v>
      </c>
      <c r="I19" s="189" t="s">
        <v>225</v>
      </c>
      <c r="J19" s="189" t="s">
        <v>284</v>
      </c>
    </row>
    <row r="20" spans="1:16" s="124" customFormat="1" ht="63" x14ac:dyDescent="0.25">
      <c r="A20" s="122" t="s">
        <v>52</v>
      </c>
      <c r="B20" s="24" t="s">
        <v>493</v>
      </c>
      <c r="C20" s="123"/>
      <c r="D20" s="123"/>
      <c r="E20" s="123"/>
      <c r="F20" s="123"/>
      <c r="G20" s="123"/>
      <c r="H20" s="123"/>
      <c r="I20" s="123"/>
      <c r="J20" s="123"/>
    </row>
    <row r="21" spans="1:16" ht="38.25" customHeight="1" x14ac:dyDescent="0.2">
      <c r="A21" s="125" t="s">
        <v>53</v>
      </c>
      <c r="B21" s="24" t="s">
        <v>277</v>
      </c>
      <c r="C21" s="19" t="s">
        <v>226</v>
      </c>
      <c r="D21" s="126"/>
      <c r="E21" s="126">
        <v>300</v>
      </c>
      <c r="F21" s="126">
        <v>750</v>
      </c>
      <c r="G21" s="126"/>
      <c r="H21" s="126"/>
      <c r="I21" s="126"/>
      <c r="J21" s="126"/>
    </row>
    <row r="22" spans="1:16" ht="15.75" x14ac:dyDescent="0.2">
      <c r="A22" s="125" t="s">
        <v>54</v>
      </c>
      <c r="B22" s="24" t="s">
        <v>240</v>
      </c>
      <c r="C22" s="19" t="s">
        <v>226</v>
      </c>
      <c r="D22" s="126"/>
      <c r="E22" s="126">
        <v>300</v>
      </c>
      <c r="F22" s="126">
        <v>750</v>
      </c>
      <c r="G22" s="126"/>
      <c r="H22" s="126"/>
      <c r="I22" s="126"/>
      <c r="J22" s="126"/>
    </row>
    <row r="23" spans="1:16" ht="15.75" x14ac:dyDescent="0.2">
      <c r="A23" s="125" t="s">
        <v>55</v>
      </c>
      <c r="B23" s="24" t="s">
        <v>289</v>
      </c>
      <c r="C23" s="19" t="s">
        <v>226</v>
      </c>
      <c r="D23" s="126"/>
      <c r="E23" s="126"/>
      <c r="F23" s="126"/>
      <c r="G23" s="126"/>
      <c r="H23" s="126"/>
      <c r="I23" s="126"/>
      <c r="J23" s="126"/>
    </row>
    <row r="24" spans="1:16" ht="15.75" x14ac:dyDescent="0.2">
      <c r="A24" s="125" t="s">
        <v>56</v>
      </c>
      <c r="B24" s="24" t="s">
        <v>241</v>
      </c>
      <c r="C24" s="19" t="s">
        <v>226</v>
      </c>
      <c r="D24" s="126"/>
      <c r="E24" s="126"/>
      <c r="F24" s="126"/>
      <c r="G24" s="126"/>
      <c r="H24" s="126"/>
      <c r="I24" s="126"/>
      <c r="J24" s="126"/>
    </row>
    <row r="25" spans="1:16" ht="15.75" x14ac:dyDescent="0.2">
      <c r="A25" s="125"/>
      <c r="B25" s="24" t="s">
        <v>242</v>
      </c>
      <c r="C25" s="19" t="s">
        <v>226</v>
      </c>
      <c r="D25" s="126"/>
      <c r="E25" s="126"/>
      <c r="F25" s="126"/>
      <c r="G25" s="126"/>
      <c r="H25" s="126"/>
      <c r="I25" s="126"/>
      <c r="J25" s="126"/>
    </row>
    <row r="26" spans="1:16" ht="31.5" x14ac:dyDescent="0.2">
      <c r="A26" s="125" t="s">
        <v>57</v>
      </c>
      <c r="B26" s="24" t="s">
        <v>290</v>
      </c>
      <c r="C26" s="19" t="s">
        <v>226</v>
      </c>
      <c r="D26" s="126"/>
      <c r="E26" s="126"/>
      <c r="F26" s="126"/>
      <c r="G26" s="126"/>
      <c r="H26" s="127"/>
      <c r="I26" s="127"/>
      <c r="J26" s="126"/>
    </row>
    <row r="27" spans="1:16" ht="21.75" customHeight="1" x14ac:dyDescent="0.2">
      <c r="A27" s="125" t="s">
        <v>58</v>
      </c>
      <c r="B27" s="24" t="s">
        <v>278</v>
      </c>
      <c r="C27" s="19" t="s">
        <v>226</v>
      </c>
      <c r="D27" s="126"/>
      <c r="E27" s="126"/>
      <c r="F27" s="126">
        <v>314.39999999999998</v>
      </c>
      <c r="G27" s="126">
        <v>786</v>
      </c>
      <c r="H27" s="126">
        <v>786</v>
      </c>
      <c r="I27" s="126">
        <v>786</v>
      </c>
      <c r="J27" s="126">
        <v>786</v>
      </c>
    </row>
    <row r="28" spans="1:16" ht="50.25" customHeight="1" x14ac:dyDescent="0.2">
      <c r="A28" s="125" t="s">
        <v>59</v>
      </c>
      <c r="B28" s="24" t="s">
        <v>279</v>
      </c>
      <c r="C28" s="19" t="s">
        <v>243</v>
      </c>
      <c r="D28" s="126"/>
      <c r="E28" s="126"/>
      <c r="F28" s="126">
        <v>14.7</v>
      </c>
      <c r="G28" s="126">
        <v>36.9</v>
      </c>
      <c r="H28" s="126">
        <v>36.9</v>
      </c>
      <c r="I28" s="126">
        <v>36.9</v>
      </c>
      <c r="J28" s="126">
        <v>36.9</v>
      </c>
    </row>
    <row r="29" spans="1:16" ht="15.75" x14ac:dyDescent="0.2">
      <c r="A29" s="125" t="s">
        <v>60</v>
      </c>
      <c r="B29" s="24" t="s">
        <v>244</v>
      </c>
      <c r="C29" s="19" t="s">
        <v>17</v>
      </c>
      <c r="D29" s="126"/>
      <c r="E29" s="126"/>
      <c r="F29" s="126">
        <v>120</v>
      </c>
      <c r="G29" s="126">
        <v>300</v>
      </c>
      <c r="H29" s="126">
        <v>300</v>
      </c>
      <c r="I29" s="126">
        <v>300</v>
      </c>
      <c r="J29" s="126">
        <v>300</v>
      </c>
    </row>
    <row r="30" spans="1:16" ht="15.75" x14ac:dyDescent="0.2">
      <c r="A30" s="125" t="s">
        <v>197</v>
      </c>
      <c r="B30" s="24" t="s">
        <v>245</v>
      </c>
      <c r="C30" s="19" t="s">
        <v>89</v>
      </c>
      <c r="D30" s="126"/>
      <c r="E30" s="128"/>
      <c r="F30" s="128"/>
      <c r="G30" s="128"/>
      <c r="H30" s="128"/>
      <c r="I30" s="128"/>
      <c r="J30" s="128"/>
    </row>
    <row r="31" spans="1:16" ht="15.75" x14ac:dyDescent="0.2">
      <c r="A31" s="125" t="s">
        <v>61</v>
      </c>
      <c r="B31" s="24" t="s">
        <v>246</v>
      </c>
      <c r="C31" s="19" t="s">
        <v>243</v>
      </c>
      <c r="D31" s="126"/>
      <c r="E31" s="126"/>
      <c r="F31" s="126"/>
      <c r="G31" s="126"/>
      <c r="H31" s="126"/>
      <c r="I31" s="126"/>
      <c r="J31" s="126"/>
    </row>
    <row r="32" spans="1:16" s="133" customFormat="1" ht="15.75" x14ac:dyDescent="0.2">
      <c r="A32" s="129"/>
      <c r="B32" s="130"/>
      <c r="C32" s="131"/>
      <c r="D32" s="132"/>
      <c r="E32" s="132"/>
      <c r="F32" s="132"/>
      <c r="G32" s="132"/>
      <c r="H32" s="132"/>
      <c r="I32" s="132"/>
      <c r="J32" s="132"/>
    </row>
    <row r="33" spans="1:10" ht="15.75" x14ac:dyDescent="0.2">
      <c r="A33" s="428" t="s">
        <v>50</v>
      </c>
      <c r="B33" s="430" t="s">
        <v>219</v>
      </c>
      <c r="C33" s="432" t="s">
        <v>81</v>
      </c>
      <c r="D33" s="188" t="s">
        <v>261</v>
      </c>
      <c r="E33" s="433" t="s">
        <v>260</v>
      </c>
      <c r="F33" s="434"/>
      <c r="G33" s="434"/>
      <c r="H33" s="434"/>
      <c r="I33" s="434"/>
      <c r="J33" s="435"/>
    </row>
    <row r="34" spans="1:10" ht="15.75" x14ac:dyDescent="0.2">
      <c r="A34" s="429"/>
      <c r="B34" s="431"/>
      <c r="C34" s="431"/>
      <c r="D34" s="188" t="s">
        <v>220</v>
      </c>
      <c r="E34" s="189" t="s">
        <v>221</v>
      </c>
      <c r="F34" s="189" t="s">
        <v>222</v>
      </c>
      <c r="G34" s="189" t="s">
        <v>223</v>
      </c>
      <c r="H34" s="189" t="s">
        <v>224</v>
      </c>
      <c r="I34" s="189" t="s">
        <v>225</v>
      </c>
      <c r="J34" s="189" t="s">
        <v>284</v>
      </c>
    </row>
    <row r="35" spans="1:10" s="124" customFormat="1" ht="47.25" x14ac:dyDescent="0.25">
      <c r="A35" s="122" t="s">
        <v>52</v>
      </c>
      <c r="B35" s="24" t="s">
        <v>494</v>
      </c>
      <c r="C35" s="123"/>
      <c r="D35" s="123"/>
      <c r="E35" s="123"/>
      <c r="F35" s="123"/>
      <c r="G35" s="123"/>
      <c r="H35" s="123"/>
      <c r="I35" s="123"/>
      <c r="J35" s="123"/>
    </row>
    <row r="36" spans="1:10" ht="38.25" customHeight="1" x14ac:dyDescent="0.2">
      <c r="A36" s="69" t="s">
        <v>53</v>
      </c>
      <c r="B36" s="75" t="s">
        <v>277</v>
      </c>
      <c r="C36" s="61" t="s">
        <v>226</v>
      </c>
      <c r="D36" s="140">
        <v>240</v>
      </c>
      <c r="E36" s="140"/>
      <c r="F36" s="140"/>
      <c r="G36" s="140"/>
      <c r="H36" s="140"/>
      <c r="I36" s="140"/>
      <c r="J36" s="140"/>
    </row>
    <row r="37" spans="1:10" ht="15.75" x14ac:dyDescent="0.2">
      <c r="A37" s="69" t="s">
        <v>54</v>
      </c>
      <c r="B37" s="75" t="s">
        <v>240</v>
      </c>
      <c r="C37" s="61" t="s">
        <v>226</v>
      </c>
      <c r="D37" s="140">
        <v>240</v>
      </c>
      <c r="E37" s="140"/>
      <c r="F37" s="140"/>
      <c r="G37" s="140"/>
      <c r="H37" s="140"/>
      <c r="I37" s="140"/>
      <c r="J37" s="140"/>
    </row>
    <row r="38" spans="1:10" ht="15.75" x14ac:dyDescent="0.2">
      <c r="A38" s="69" t="s">
        <v>55</v>
      </c>
      <c r="B38" s="75" t="s">
        <v>289</v>
      </c>
      <c r="C38" s="61" t="s">
        <v>226</v>
      </c>
      <c r="D38" s="140"/>
      <c r="E38" s="140"/>
      <c r="F38" s="140"/>
      <c r="G38" s="140"/>
      <c r="H38" s="140"/>
      <c r="I38" s="140"/>
      <c r="J38" s="140"/>
    </row>
    <row r="39" spans="1:10" ht="15.75" x14ac:dyDescent="0.2">
      <c r="A39" s="69" t="s">
        <v>56</v>
      </c>
      <c r="B39" s="75" t="s">
        <v>241</v>
      </c>
      <c r="C39" s="61" t="s">
        <v>226</v>
      </c>
      <c r="D39" s="140"/>
      <c r="E39" s="140"/>
      <c r="F39" s="140"/>
      <c r="G39" s="140"/>
      <c r="H39" s="140"/>
      <c r="I39" s="140"/>
      <c r="J39" s="140"/>
    </row>
    <row r="40" spans="1:10" ht="15.75" x14ac:dyDescent="0.2">
      <c r="A40" s="69"/>
      <c r="B40" s="75" t="s">
        <v>242</v>
      </c>
      <c r="C40" s="61" t="s">
        <v>226</v>
      </c>
      <c r="D40" s="140"/>
      <c r="E40" s="140"/>
      <c r="F40" s="140"/>
      <c r="G40" s="140"/>
      <c r="H40" s="140"/>
      <c r="I40" s="140"/>
      <c r="J40" s="140"/>
    </row>
    <row r="41" spans="1:10" ht="31.5" x14ac:dyDescent="0.2">
      <c r="A41" s="69" t="s">
        <v>57</v>
      </c>
      <c r="B41" s="75" t="s">
        <v>290</v>
      </c>
      <c r="C41" s="61" t="s">
        <v>226</v>
      </c>
      <c r="D41" s="140"/>
      <c r="E41" s="140"/>
      <c r="F41" s="140"/>
      <c r="G41" s="140"/>
      <c r="H41" s="141"/>
      <c r="I41" s="141"/>
      <c r="J41" s="140"/>
    </row>
    <row r="42" spans="1:10" ht="21.75" customHeight="1" x14ac:dyDescent="0.2">
      <c r="A42" s="69" t="s">
        <v>58</v>
      </c>
      <c r="B42" s="75" t="s">
        <v>278</v>
      </c>
      <c r="C42" s="61" t="s">
        <v>226</v>
      </c>
      <c r="D42" s="140"/>
      <c r="E42" s="140">
        <v>85</v>
      </c>
      <c r="F42" s="140">
        <v>85</v>
      </c>
      <c r="G42" s="140">
        <v>85</v>
      </c>
      <c r="H42" s="140">
        <v>85</v>
      </c>
      <c r="I42" s="140">
        <v>85</v>
      </c>
      <c r="J42" s="140">
        <v>85</v>
      </c>
    </row>
    <row r="43" spans="1:10" ht="50.25" customHeight="1" x14ac:dyDescent="0.2">
      <c r="A43" s="69" t="s">
        <v>59</v>
      </c>
      <c r="B43" s="75" t="s">
        <v>279</v>
      </c>
      <c r="C43" s="61" t="s">
        <v>243</v>
      </c>
      <c r="D43" s="140"/>
      <c r="E43" s="126"/>
      <c r="F43" s="126"/>
      <c r="G43" s="126"/>
      <c r="H43" s="126"/>
      <c r="I43" s="126"/>
      <c r="J43" s="126"/>
    </row>
    <row r="44" spans="1:10" ht="15.75" x14ac:dyDescent="0.2">
      <c r="A44" s="69" t="s">
        <v>60</v>
      </c>
      <c r="B44" s="75" t="s">
        <v>244</v>
      </c>
      <c r="C44" s="61" t="s">
        <v>17</v>
      </c>
      <c r="D44" s="140"/>
      <c r="E44" s="140"/>
      <c r="F44" s="140"/>
      <c r="G44" s="140"/>
      <c r="H44" s="140"/>
      <c r="I44" s="140"/>
      <c r="J44" s="140"/>
    </row>
    <row r="45" spans="1:10" ht="15.75" x14ac:dyDescent="0.2">
      <c r="A45" s="69" t="s">
        <v>197</v>
      </c>
      <c r="B45" s="75" t="s">
        <v>245</v>
      </c>
      <c r="C45" s="61" t="s">
        <v>89</v>
      </c>
      <c r="D45" s="140"/>
      <c r="E45" s="142"/>
      <c r="F45" s="142"/>
      <c r="G45" s="142"/>
      <c r="H45" s="142"/>
      <c r="I45" s="142"/>
      <c r="J45" s="142"/>
    </row>
    <row r="46" spans="1:10" ht="15.75" x14ac:dyDescent="0.2">
      <c r="A46" s="69" t="s">
        <v>61</v>
      </c>
      <c r="B46" s="75" t="s">
        <v>246</v>
      </c>
      <c r="C46" s="61" t="s">
        <v>243</v>
      </c>
      <c r="D46" s="140"/>
      <c r="E46" s="140"/>
      <c r="F46" s="140"/>
      <c r="G46" s="140"/>
      <c r="H46" s="140"/>
      <c r="I46" s="140"/>
      <c r="J46" s="140"/>
    </row>
    <row r="48" spans="1:10" ht="15.75" x14ac:dyDescent="0.2">
      <c r="A48" s="428" t="s">
        <v>50</v>
      </c>
      <c r="B48" s="430" t="s">
        <v>219</v>
      </c>
      <c r="C48" s="432" t="s">
        <v>81</v>
      </c>
      <c r="D48" s="251" t="s">
        <v>261</v>
      </c>
      <c r="E48" s="433" t="s">
        <v>260</v>
      </c>
      <c r="F48" s="434"/>
      <c r="G48" s="434"/>
      <c r="H48" s="434"/>
      <c r="I48" s="434"/>
      <c r="J48" s="435"/>
    </row>
    <row r="49" spans="1:10" ht="15.75" x14ac:dyDescent="0.2">
      <c r="A49" s="429"/>
      <c r="B49" s="431"/>
      <c r="C49" s="431"/>
      <c r="D49" s="251" t="s">
        <v>220</v>
      </c>
      <c r="E49" s="189" t="s">
        <v>221</v>
      </c>
      <c r="F49" s="189" t="s">
        <v>222</v>
      </c>
      <c r="G49" s="189" t="s">
        <v>223</v>
      </c>
      <c r="H49" s="189" t="s">
        <v>224</v>
      </c>
      <c r="I49" s="189" t="s">
        <v>225</v>
      </c>
      <c r="J49" s="189" t="s">
        <v>284</v>
      </c>
    </row>
    <row r="50" spans="1:10" s="124" customFormat="1" ht="47.25" x14ac:dyDescent="0.25">
      <c r="A50" s="122" t="s">
        <v>52</v>
      </c>
      <c r="B50" s="75" t="s">
        <v>495</v>
      </c>
      <c r="C50" s="123"/>
      <c r="D50" s="123"/>
      <c r="E50" s="123"/>
      <c r="F50" s="123"/>
      <c r="G50" s="123"/>
      <c r="H50" s="123"/>
      <c r="I50" s="123"/>
      <c r="J50" s="123"/>
    </row>
    <row r="51" spans="1:10" ht="38.25" customHeight="1" x14ac:dyDescent="0.2">
      <c r="A51" s="125" t="s">
        <v>53</v>
      </c>
      <c r="B51" s="24" t="s">
        <v>277</v>
      </c>
      <c r="C51" s="19" t="s">
        <v>226</v>
      </c>
      <c r="D51" s="126"/>
      <c r="E51" s="126">
        <v>1500</v>
      </c>
      <c r="F51" s="126">
        <v>3000</v>
      </c>
      <c r="G51" s="126">
        <v>5000</v>
      </c>
      <c r="H51" s="126">
        <v>5000</v>
      </c>
      <c r="I51" s="126">
        <v>5000</v>
      </c>
      <c r="J51" s="126"/>
    </row>
    <row r="52" spans="1:10" ht="15.75" x14ac:dyDescent="0.2">
      <c r="A52" s="125" t="s">
        <v>54</v>
      </c>
      <c r="B52" s="24" t="s">
        <v>240</v>
      </c>
      <c r="C52" s="19" t="s">
        <v>226</v>
      </c>
      <c r="D52" s="126"/>
      <c r="E52" s="126">
        <v>300</v>
      </c>
      <c r="F52" s="126">
        <v>600</v>
      </c>
      <c r="G52" s="126">
        <v>1000</v>
      </c>
      <c r="H52" s="126">
        <v>1000</v>
      </c>
      <c r="I52" s="126">
        <v>1000</v>
      </c>
      <c r="J52" s="126"/>
    </row>
    <row r="53" spans="1:10" ht="15.75" x14ac:dyDescent="0.2">
      <c r="A53" s="125" t="s">
        <v>55</v>
      </c>
      <c r="B53" s="24" t="s">
        <v>289</v>
      </c>
      <c r="C53" s="19" t="s">
        <v>226</v>
      </c>
      <c r="D53" s="126"/>
      <c r="E53" s="126"/>
      <c r="F53" s="126"/>
      <c r="G53" s="126"/>
      <c r="H53" s="126"/>
      <c r="I53" s="126"/>
      <c r="J53" s="126"/>
    </row>
    <row r="54" spans="1:10" ht="15.75" x14ac:dyDescent="0.2">
      <c r="A54" s="125" t="s">
        <v>56</v>
      </c>
      <c r="B54" s="24" t="s">
        <v>241</v>
      </c>
      <c r="C54" s="19" t="s">
        <v>226</v>
      </c>
      <c r="D54" s="126"/>
      <c r="E54" s="126">
        <v>1200</v>
      </c>
      <c r="F54" s="126">
        <v>2400</v>
      </c>
      <c r="G54" s="126">
        <v>4000</v>
      </c>
      <c r="H54" s="126">
        <v>4000</v>
      </c>
      <c r="I54" s="126">
        <v>4000</v>
      </c>
      <c r="J54" s="126"/>
    </row>
    <row r="55" spans="1:10" ht="15.75" x14ac:dyDescent="0.2">
      <c r="A55" s="125"/>
      <c r="B55" s="24" t="s">
        <v>242</v>
      </c>
      <c r="C55" s="19" t="s">
        <v>226</v>
      </c>
      <c r="D55" s="126"/>
      <c r="E55" s="126"/>
      <c r="F55" s="126"/>
      <c r="G55" s="126"/>
      <c r="H55" s="126"/>
      <c r="I55" s="126"/>
      <c r="J55" s="126"/>
    </row>
    <row r="56" spans="1:10" ht="31.5" x14ac:dyDescent="0.2">
      <c r="A56" s="125" t="s">
        <v>57</v>
      </c>
      <c r="B56" s="24" t="s">
        <v>290</v>
      </c>
      <c r="C56" s="19" t="s">
        <v>226</v>
      </c>
      <c r="D56" s="126"/>
      <c r="E56" s="126"/>
      <c r="F56" s="126"/>
      <c r="G56" s="126"/>
      <c r="H56" s="127"/>
      <c r="I56" s="127"/>
      <c r="J56" s="126"/>
    </row>
    <row r="57" spans="1:10" ht="21.75" customHeight="1" x14ac:dyDescent="0.2">
      <c r="A57" s="125" t="s">
        <v>58</v>
      </c>
      <c r="B57" s="24" t="s">
        <v>278</v>
      </c>
      <c r="C57" s="19" t="s">
        <v>226</v>
      </c>
      <c r="D57" s="126"/>
      <c r="E57" s="126">
        <v>162.19999999999999</v>
      </c>
      <c r="F57" s="126">
        <v>486.7</v>
      </c>
      <c r="G57" s="126">
        <v>1027.5999999999999</v>
      </c>
      <c r="H57" s="126">
        <v>1568.4</v>
      </c>
      <c r="I57" s="126">
        <v>2109.1999999999998</v>
      </c>
      <c r="J57" s="126">
        <v>5240</v>
      </c>
    </row>
    <row r="58" spans="1:10" ht="50.25" customHeight="1" x14ac:dyDescent="0.2">
      <c r="A58" s="125" t="s">
        <v>59</v>
      </c>
      <c r="B58" s="24" t="s">
        <v>279</v>
      </c>
      <c r="C58" s="19" t="s">
        <v>243</v>
      </c>
      <c r="D58" s="126"/>
      <c r="E58" s="126">
        <v>7.6</v>
      </c>
      <c r="F58" s="126">
        <v>22.8</v>
      </c>
      <c r="G58" s="126">
        <v>48.2</v>
      </c>
      <c r="H58" s="126">
        <v>73.5</v>
      </c>
      <c r="I58" s="126">
        <v>98.9</v>
      </c>
      <c r="J58" s="126">
        <v>245.7</v>
      </c>
    </row>
    <row r="59" spans="1:10" ht="15.75" x14ac:dyDescent="0.2">
      <c r="A59" s="125" t="s">
        <v>60</v>
      </c>
      <c r="B59" s="24" t="s">
        <v>244</v>
      </c>
      <c r="C59" s="19" t="s">
        <v>17</v>
      </c>
      <c r="D59" s="126"/>
      <c r="E59" s="126">
        <v>61.9</v>
      </c>
      <c r="F59" s="126">
        <v>185.8</v>
      </c>
      <c r="G59" s="126">
        <v>392.2</v>
      </c>
      <c r="H59" s="126">
        <v>598.6</v>
      </c>
      <c r="I59" s="126">
        <v>805</v>
      </c>
      <c r="J59" s="126">
        <v>2000</v>
      </c>
    </row>
    <row r="60" spans="1:10" ht="15.75" x14ac:dyDescent="0.2">
      <c r="A60" s="125" t="s">
        <v>197</v>
      </c>
      <c r="B60" s="24" t="s">
        <v>245</v>
      </c>
      <c r="C60" s="19" t="s">
        <v>89</v>
      </c>
      <c r="D60" s="126"/>
      <c r="E60" s="128"/>
      <c r="F60" s="128"/>
      <c r="G60" s="128"/>
      <c r="H60" s="128"/>
      <c r="I60" s="128"/>
      <c r="J60" s="128"/>
    </row>
    <row r="61" spans="1:10" ht="15.75" x14ac:dyDescent="0.2">
      <c r="A61" s="125" t="s">
        <v>61</v>
      </c>
      <c r="B61" s="24" t="s">
        <v>246</v>
      </c>
      <c r="C61" s="19" t="s">
        <v>243</v>
      </c>
      <c r="D61" s="126"/>
      <c r="E61" s="126"/>
      <c r="F61" s="126"/>
      <c r="G61" s="126"/>
      <c r="H61" s="126"/>
      <c r="I61" s="126"/>
      <c r="J61" s="126"/>
    </row>
    <row r="63" spans="1:10" ht="15.75" x14ac:dyDescent="0.2">
      <c r="A63" s="428" t="s">
        <v>50</v>
      </c>
      <c r="B63" s="430" t="s">
        <v>219</v>
      </c>
      <c r="C63" s="432" t="s">
        <v>81</v>
      </c>
      <c r="D63" s="249" t="s">
        <v>261</v>
      </c>
      <c r="E63" s="433" t="s">
        <v>260</v>
      </c>
      <c r="F63" s="434"/>
      <c r="G63" s="434"/>
      <c r="H63" s="434"/>
      <c r="I63" s="434"/>
      <c r="J63" s="435"/>
    </row>
    <row r="64" spans="1:10" ht="15.75" x14ac:dyDescent="0.2">
      <c r="A64" s="429"/>
      <c r="B64" s="431"/>
      <c r="C64" s="431"/>
      <c r="D64" s="249" t="s">
        <v>220</v>
      </c>
      <c r="E64" s="189" t="s">
        <v>221</v>
      </c>
      <c r="F64" s="189" t="s">
        <v>222</v>
      </c>
      <c r="G64" s="189" t="s">
        <v>223</v>
      </c>
      <c r="H64" s="189" t="s">
        <v>224</v>
      </c>
      <c r="I64" s="189" t="s">
        <v>225</v>
      </c>
      <c r="J64" s="189" t="s">
        <v>284</v>
      </c>
    </row>
    <row r="65" spans="1:10" s="124" customFormat="1" ht="31.5" x14ac:dyDescent="0.25">
      <c r="A65" s="122" t="s">
        <v>52</v>
      </c>
      <c r="B65" s="24" t="s">
        <v>496</v>
      </c>
      <c r="C65" s="123"/>
      <c r="D65" s="123"/>
      <c r="E65" s="123"/>
      <c r="F65" s="123"/>
      <c r="G65" s="123"/>
      <c r="H65" s="123"/>
      <c r="I65" s="123"/>
      <c r="J65" s="123"/>
    </row>
    <row r="66" spans="1:10" ht="38.25" customHeight="1" x14ac:dyDescent="0.2">
      <c r="A66" s="125" t="s">
        <v>53</v>
      </c>
      <c r="B66" s="24" t="s">
        <v>277</v>
      </c>
      <c r="C66" s="19" t="s">
        <v>226</v>
      </c>
      <c r="D66" s="126"/>
      <c r="E66" s="126">
        <v>300</v>
      </c>
      <c r="F66" s="126">
        <v>1200</v>
      </c>
      <c r="G66" s="126">
        <v>1700</v>
      </c>
      <c r="H66" s="126">
        <v>2400</v>
      </c>
      <c r="I66" s="126">
        <v>3400</v>
      </c>
      <c r="J66" s="126">
        <v>3500</v>
      </c>
    </row>
    <row r="67" spans="1:10" ht="15.75" x14ac:dyDescent="0.2">
      <c r="A67" s="125" t="s">
        <v>54</v>
      </c>
      <c r="B67" s="24" t="s">
        <v>240</v>
      </c>
      <c r="C67" s="19" t="s">
        <v>226</v>
      </c>
      <c r="D67" s="126"/>
      <c r="E67" s="126">
        <v>60</v>
      </c>
      <c r="F67" s="126">
        <v>240</v>
      </c>
      <c r="G67" s="126">
        <v>340</v>
      </c>
      <c r="H67" s="126">
        <v>480</v>
      </c>
      <c r="I67" s="126">
        <v>680</v>
      </c>
      <c r="J67" s="126"/>
    </row>
    <row r="68" spans="1:10" ht="15.75" x14ac:dyDescent="0.2">
      <c r="A68" s="125" t="s">
        <v>55</v>
      </c>
      <c r="B68" s="24" t="s">
        <v>289</v>
      </c>
      <c r="C68" s="19" t="s">
        <v>226</v>
      </c>
      <c r="D68" s="126"/>
      <c r="E68" s="126"/>
      <c r="F68" s="126"/>
      <c r="G68" s="126"/>
      <c r="H68" s="126"/>
      <c r="I68" s="126"/>
      <c r="J68" s="126"/>
    </row>
    <row r="69" spans="1:10" ht="15.75" x14ac:dyDescent="0.2">
      <c r="A69" s="125" t="s">
        <v>56</v>
      </c>
      <c r="B69" s="24" t="s">
        <v>241</v>
      </c>
      <c r="C69" s="19" t="s">
        <v>226</v>
      </c>
      <c r="D69" s="126"/>
      <c r="E69" s="126">
        <v>240</v>
      </c>
      <c r="F69" s="126">
        <v>960</v>
      </c>
      <c r="G69" s="126">
        <v>1360</v>
      </c>
      <c r="H69" s="126">
        <v>1920</v>
      </c>
      <c r="I69" s="126">
        <v>2720</v>
      </c>
      <c r="J69" s="126">
        <v>3500</v>
      </c>
    </row>
    <row r="70" spans="1:10" ht="15.75" x14ac:dyDescent="0.2">
      <c r="A70" s="125"/>
      <c r="B70" s="24" t="s">
        <v>242</v>
      </c>
      <c r="C70" s="19" t="s">
        <v>226</v>
      </c>
      <c r="D70" s="126"/>
      <c r="E70" s="126"/>
      <c r="F70" s="126"/>
      <c r="G70" s="126"/>
      <c r="H70" s="126"/>
      <c r="I70" s="126"/>
      <c r="J70" s="126"/>
    </row>
    <row r="71" spans="1:10" ht="31.5" x14ac:dyDescent="0.2">
      <c r="A71" s="125" t="s">
        <v>57</v>
      </c>
      <c r="B71" s="24" t="s">
        <v>290</v>
      </c>
      <c r="C71" s="19" t="s">
        <v>226</v>
      </c>
      <c r="D71" s="126"/>
      <c r="E71" s="126"/>
      <c r="F71" s="126"/>
      <c r="G71" s="126"/>
      <c r="H71" s="126"/>
      <c r="I71" s="126"/>
      <c r="J71" s="126"/>
    </row>
    <row r="72" spans="1:10" ht="21.75" customHeight="1" x14ac:dyDescent="0.2">
      <c r="A72" s="125" t="s">
        <v>58</v>
      </c>
      <c r="B72" s="24" t="s">
        <v>278</v>
      </c>
      <c r="C72" s="19" t="s">
        <v>226</v>
      </c>
      <c r="D72" s="126"/>
      <c r="E72" s="126">
        <v>154.30000000000001</v>
      </c>
      <c r="F72" s="126">
        <v>617.4</v>
      </c>
      <c r="G72" s="126">
        <v>874.6</v>
      </c>
      <c r="H72" s="126">
        <v>1234.7</v>
      </c>
      <c r="I72" s="126">
        <v>1749.2</v>
      </c>
      <c r="J72" s="126">
        <v>1800.7</v>
      </c>
    </row>
    <row r="73" spans="1:10" ht="50.25" customHeight="1" x14ac:dyDescent="0.2">
      <c r="A73" s="125" t="s">
        <v>59</v>
      </c>
      <c r="B73" s="24" t="s">
        <v>279</v>
      </c>
      <c r="C73" s="19" t="s">
        <v>243</v>
      </c>
      <c r="D73" s="126"/>
      <c r="E73" s="126">
        <v>7.2</v>
      </c>
      <c r="F73" s="126">
        <v>28.9</v>
      </c>
      <c r="G73" s="126">
        <v>41</v>
      </c>
      <c r="H73" s="126">
        <v>57.9</v>
      </c>
      <c r="I73" s="126">
        <v>82</v>
      </c>
      <c r="J73" s="126">
        <v>84.4</v>
      </c>
    </row>
    <row r="74" spans="1:10" ht="15.75" x14ac:dyDescent="0.2">
      <c r="A74" s="125" t="s">
        <v>60</v>
      </c>
      <c r="B74" s="24" t="s">
        <v>244</v>
      </c>
      <c r="C74" s="19" t="s">
        <v>17</v>
      </c>
      <c r="D74" s="126"/>
      <c r="E74" s="126">
        <v>58.9</v>
      </c>
      <c r="F74" s="126">
        <v>235.6</v>
      </c>
      <c r="G74" s="126">
        <v>333.8</v>
      </c>
      <c r="H74" s="126">
        <v>471.3</v>
      </c>
      <c r="I74" s="126">
        <v>667.6</v>
      </c>
      <c r="J74" s="126">
        <v>687.3</v>
      </c>
    </row>
    <row r="75" spans="1:10" ht="15.75" x14ac:dyDescent="0.2">
      <c r="A75" s="125" t="s">
        <v>197</v>
      </c>
      <c r="B75" s="24" t="s">
        <v>245</v>
      </c>
      <c r="C75" s="19" t="s">
        <v>89</v>
      </c>
      <c r="D75" s="128"/>
      <c r="E75" s="128"/>
      <c r="F75" s="128"/>
      <c r="G75" s="128"/>
      <c r="H75" s="128"/>
      <c r="I75" s="128"/>
      <c r="J75" s="128"/>
    </row>
    <row r="76" spans="1:10" ht="15.75" x14ac:dyDescent="0.2">
      <c r="A76" s="125" t="s">
        <v>61</v>
      </c>
      <c r="B76" s="24" t="s">
        <v>246</v>
      </c>
      <c r="C76" s="19" t="s">
        <v>243</v>
      </c>
      <c r="D76" s="126"/>
      <c r="E76" s="126"/>
      <c r="F76" s="126"/>
      <c r="G76" s="126"/>
      <c r="H76" s="126"/>
      <c r="I76" s="126"/>
      <c r="J76" s="126"/>
    </row>
    <row r="78" spans="1:10" ht="15.75" x14ac:dyDescent="0.2">
      <c r="A78" s="428" t="s">
        <v>50</v>
      </c>
      <c r="B78" s="430" t="s">
        <v>219</v>
      </c>
      <c r="C78" s="432" t="s">
        <v>81</v>
      </c>
      <c r="D78" s="249" t="s">
        <v>261</v>
      </c>
      <c r="E78" s="433" t="s">
        <v>260</v>
      </c>
      <c r="F78" s="434"/>
      <c r="G78" s="434"/>
      <c r="H78" s="434"/>
      <c r="I78" s="434"/>
      <c r="J78" s="435"/>
    </row>
    <row r="79" spans="1:10" ht="15.75" x14ac:dyDescent="0.2">
      <c r="A79" s="429"/>
      <c r="B79" s="431"/>
      <c r="C79" s="431"/>
      <c r="D79" s="249" t="s">
        <v>220</v>
      </c>
      <c r="E79" s="189" t="s">
        <v>221</v>
      </c>
      <c r="F79" s="189" t="s">
        <v>222</v>
      </c>
      <c r="G79" s="189" t="s">
        <v>223</v>
      </c>
      <c r="H79" s="189" t="s">
        <v>224</v>
      </c>
      <c r="I79" s="189" t="s">
        <v>225</v>
      </c>
      <c r="J79" s="189" t="s">
        <v>284</v>
      </c>
    </row>
    <row r="80" spans="1:10" s="124" customFormat="1" ht="47.25" x14ac:dyDescent="0.25">
      <c r="A80" s="122" t="s">
        <v>52</v>
      </c>
      <c r="B80" s="24" t="s">
        <v>497</v>
      </c>
      <c r="C80" s="123"/>
      <c r="D80" s="123"/>
      <c r="E80" s="123"/>
      <c r="F80" s="123"/>
      <c r="G80" s="123"/>
      <c r="H80" s="123"/>
      <c r="I80" s="123"/>
      <c r="J80" s="123"/>
    </row>
    <row r="81" spans="1:16" ht="38.25" customHeight="1" x14ac:dyDescent="0.2">
      <c r="A81" s="125" t="s">
        <v>53</v>
      </c>
      <c r="B81" s="24" t="s">
        <v>277</v>
      </c>
      <c r="C81" s="19" t="s">
        <v>226</v>
      </c>
      <c r="D81" s="126">
        <v>18600</v>
      </c>
      <c r="E81" s="126">
        <v>33000</v>
      </c>
      <c r="F81" s="126">
        <v>40000</v>
      </c>
      <c r="G81" s="126"/>
      <c r="H81" s="126"/>
      <c r="I81" s="126"/>
      <c r="J81" s="126"/>
    </row>
    <row r="82" spans="1:16" ht="15.75" x14ac:dyDescent="0.2">
      <c r="A82" s="125" t="s">
        <v>54</v>
      </c>
      <c r="B82" s="24" t="s">
        <v>240</v>
      </c>
      <c r="C82" s="19" t="s">
        <v>226</v>
      </c>
      <c r="D82" s="126"/>
      <c r="E82" s="126"/>
      <c r="F82" s="126"/>
      <c r="G82" s="126"/>
      <c r="H82" s="126"/>
      <c r="I82" s="126"/>
      <c r="J82" s="126"/>
    </row>
    <row r="83" spans="1:16" ht="15.75" x14ac:dyDescent="0.2">
      <c r="A83" s="125" t="s">
        <v>55</v>
      </c>
      <c r="B83" s="24" t="s">
        <v>289</v>
      </c>
      <c r="C83" s="19" t="s">
        <v>226</v>
      </c>
      <c r="D83" s="126"/>
      <c r="E83" s="126"/>
      <c r="F83" s="126"/>
      <c r="G83" s="126"/>
      <c r="H83" s="126"/>
      <c r="I83" s="126"/>
      <c r="J83" s="126"/>
    </row>
    <row r="84" spans="1:16" ht="15.75" x14ac:dyDescent="0.2">
      <c r="A84" s="125" t="s">
        <v>56</v>
      </c>
      <c r="B84" s="24" t="s">
        <v>241</v>
      </c>
      <c r="C84" s="19" t="s">
        <v>226</v>
      </c>
      <c r="D84" s="126">
        <v>18600</v>
      </c>
      <c r="E84" s="126">
        <v>33000</v>
      </c>
      <c r="F84" s="126">
        <v>40000</v>
      </c>
      <c r="G84" s="126"/>
      <c r="H84" s="126"/>
      <c r="I84" s="126"/>
      <c r="J84" s="126"/>
    </row>
    <row r="85" spans="1:16" ht="15.75" x14ac:dyDescent="0.2">
      <c r="A85" s="125"/>
      <c r="B85" s="24" t="s">
        <v>242</v>
      </c>
      <c r="C85" s="19" t="s">
        <v>226</v>
      </c>
      <c r="D85" s="126"/>
      <c r="E85" s="126">
        <v>15000</v>
      </c>
      <c r="F85" s="126">
        <v>28000</v>
      </c>
      <c r="G85" s="126"/>
      <c r="H85" s="126"/>
      <c r="I85" s="126"/>
      <c r="J85" s="126"/>
    </row>
    <row r="86" spans="1:16" ht="31.5" x14ac:dyDescent="0.2">
      <c r="A86" s="125" t="s">
        <v>57</v>
      </c>
      <c r="B86" s="24" t="s">
        <v>290</v>
      </c>
      <c r="C86" s="19" t="s">
        <v>226</v>
      </c>
      <c r="D86" s="126"/>
      <c r="E86" s="126"/>
      <c r="F86" s="126"/>
      <c r="G86" s="126"/>
      <c r="H86" s="127"/>
      <c r="I86" s="127"/>
      <c r="J86" s="126"/>
    </row>
    <row r="87" spans="1:16" ht="21.75" customHeight="1" x14ac:dyDescent="0.2">
      <c r="A87" s="125" t="s">
        <v>58</v>
      </c>
      <c r="B87" s="24" t="s">
        <v>278</v>
      </c>
      <c r="C87" s="19" t="s">
        <v>226</v>
      </c>
      <c r="D87" s="126"/>
      <c r="E87" s="126">
        <v>7049</v>
      </c>
      <c r="F87" s="126">
        <v>15696.4</v>
      </c>
      <c r="G87" s="126">
        <v>28062.5</v>
      </c>
      <c r="H87" s="126">
        <v>28062.5</v>
      </c>
      <c r="I87" s="126">
        <v>28062.5</v>
      </c>
      <c r="J87" s="126">
        <v>28062.5</v>
      </c>
      <c r="L87" s="148"/>
      <c r="M87" s="148"/>
      <c r="N87" s="148"/>
      <c r="O87" s="148"/>
      <c r="P87" s="148"/>
    </row>
    <row r="88" spans="1:16" ht="50.25" customHeight="1" x14ac:dyDescent="0.2">
      <c r="A88" s="125" t="s">
        <v>59</v>
      </c>
      <c r="B88" s="24" t="s">
        <v>279</v>
      </c>
      <c r="C88" s="19" t="s">
        <v>243</v>
      </c>
      <c r="D88" s="126"/>
      <c r="E88" s="126">
        <v>1007</v>
      </c>
      <c r="F88" s="126">
        <v>2242.3000000000002</v>
      </c>
      <c r="G88" s="126">
        <v>4008.9</v>
      </c>
      <c r="H88" s="126">
        <v>4008.9</v>
      </c>
      <c r="I88" s="126">
        <v>4008.9</v>
      </c>
      <c r="J88" s="126">
        <v>4008.9</v>
      </c>
    </row>
    <row r="89" spans="1:16" ht="15.75" x14ac:dyDescent="0.2">
      <c r="A89" s="125" t="s">
        <v>60</v>
      </c>
      <c r="B89" s="24" t="s">
        <v>244</v>
      </c>
      <c r="C89" s="19" t="s">
        <v>17</v>
      </c>
      <c r="D89" s="126"/>
      <c r="E89" s="126"/>
      <c r="F89" s="126"/>
      <c r="G89" s="126"/>
      <c r="H89" s="126"/>
      <c r="I89" s="126"/>
      <c r="J89" s="126"/>
    </row>
    <row r="90" spans="1:16" ht="15.75" x14ac:dyDescent="0.2">
      <c r="A90" s="125" t="s">
        <v>197</v>
      </c>
      <c r="B90" s="24" t="s">
        <v>245</v>
      </c>
      <c r="C90" s="19" t="s">
        <v>89</v>
      </c>
      <c r="D90" s="126"/>
      <c r="E90" s="128">
        <v>7.05</v>
      </c>
      <c r="F90" s="128">
        <v>15.7</v>
      </c>
      <c r="G90" s="128">
        <v>28.06</v>
      </c>
      <c r="H90" s="128">
        <v>28.06</v>
      </c>
      <c r="I90" s="128">
        <v>28.06</v>
      </c>
      <c r="J90" s="128">
        <v>28.06</v>
      </c>
    </row>
    <row r="91" spans="1:16" ht="15.75" x14ac:dyDescent="0.2">
      <c r="A91" s="125" t="s">
        <v>61</v>
      </c>
      <c r="B91" s="24" t="s">
        <v>246</v>
      </c>
      <c r="C91" s="19" t="s">
        <v>243</v>
      </c>
      <c r="D91" s="126"/>
      <c r="E91" s="126"/>
      <c r="F91" s="126"/>
      <c r="G91" s="126"/>
      <c r="H91" s="126"/>
      <c r="I91" s="126"/>
      <c r="J91" s="126"/>
    </row>
    <row r="92" spans="1:16" x14ac:dyDescent="0.2">
      <c r="A92" s="62"/>
      <c r="B92" s="62"/>
      <c r="C92" s="62"/>
      <c r="D92" s="62"/>
      <c r="E92" s="62"/>
      <c r="F92" s="62"/>
      <c r="G92" s="62"/>
      <c r="H92" s="62"/>
      <c r="I92" s="62"/>
      <c r="J92" s="62"/>
    </row>
    <row r="93" spans="1:16" ht="15.75" x14ac:dyDescent="0.2">
      <c r="A93" s="428" t="s">
        <v>50</v>
      </c>
      <c r="B93" s="430" t="s">
        <v>219</v>
      </c>
      <c r="C93" s="432" t="s">
        <v>81</v>
      </c>
      <c r="D93" s="188" t="s">
        <v>261</v>
      </c>
      <c r="E93" s="433" t="s">
        <v>260</v>
      </c>
      <c r="F93" s="434"/>
      <c r="G93" s="434"/>
      <c r="H93" s="434"/>
      <c r="I93" s="434"/>
      <c r="J93" s="435"/>
    </row>
    <row r="94" spans="1:16" ht="15.75" x14ac:dyDescent="0.2">
      <c r="A94" s="429"/>
      <c r="B94" s="431"/>
      <c r="C94" s="431"/>
      <c r="D94" s="188" t="s">
        <v>220</v>
      </c>
      <c r="E94" s="189" t="s">
        <v>221</v>
      </c>
      <c r="F94" s="189" t="s">
        <v>222</v>
      </c>
      <c r="G94" s="189" t="s">
        <v>223</v>
      </c>
      <c r="H94" s="189" t="s">
        <v>224</v>
      </c>
      <c r="I94" s="189" t="s">
        <v>225</v>
      </c>
      <c r="J94" s="189" t="s">
        <v>284</v>
      </c>
    </row>
    <row r="95" spans="1:16" s="124" customFormat="1" ht="63" x14ac:dyDescent="0.25">
      <c r="A95" s="186" t="s">
        <v>52</v>
      </c>
      <c r="B95" s="75" t="s">
        <v>498</v>
      </c>
      <c r="C95" s="187"/>
      <c r="D95" s="187"/>
      <c r="E95" s="187"/>
      <c r="F95" s="187"/>
      <c r="G95" s="187"/>
      <c r="H95" s="187"/>
      <c r="I95" s="187"/>
      <c r="J95" s="187"/>
    </row>
    <row r="96" spans="1:16" ht="38.25" customHeight="1" x14ac:dyDescent="0.2">
      <c r="A96" s="69" t="s">
        <v>53</v>
      </c>
      <c r="B96" s="75" t="s">
        <v>277</v>
      </c>
      <c r="C96" s="61" t="s">
        <v>226</v>
      </c>
      <c r="D96" s="140">
        <v>1240</v>
      </c>
      <c r="E96" s="140">
        <v>2860</v>
      </c>
      <c r="F96" s="140">
        <v>5000</v>
      </c>
      <c r="G96" s="140">
        <v>6500</v>
      </c>
      <c r="H96" s="140">
        <v>8500</v>
      </c>
      <c r="I96" s="140">
        <v>11500</v>
      </c>
      <c r="J96" s="140"/>
    </row>
    <row r="97" spans="1:17" ht="15.75" x14ac:dyDescent="0.2">
      <c r="A97" s="69" t="s">
        <v>54</v>
      </c>
      <c r="B97" s="75" t="s">
        <v>240</v>
      </c>
      <c r="C97" s="61" t="s">
        <v>226</v>
      </c>
      <c r="D97" s="140"/>
      <c r="E97" s="140"/>
      <c r="F97" s="140"/>
      <c r="G97" s="140"/>
      <c r="H97" s="140"/>
      <c r="I97" s="140"/>
      <c r="J97" s="140"/>
      <c r="K97" s="333"/>
    </row>
    <row r="98" spans="1:17" ht="15.75" x14ac:dyDescent="0.2">
      <c r="A98" s="69" t="s">
        <v>55</v>
      </c>
      <c r="B98" s="75" t="s">
        <v>289</v>
      </c>
      <c r="C98" s="61" t="s">
        <v>226</v>
      </c>
      <c r="D98" s="140"/>
      <c r="E98" s="140"/>
      <c r="F98" s="140"/>
      <c r="G98" s="140"/>
      <c r="H98" s="140"/>
      <c r="I98" s="140"/>
      <c r="J98" s="140"/>
    </row>
    <row r="99" spans="1:17" ht="15.75" x14ac:dyDescent="0.2">
      <c r="A99" s="69" t="s">
        <v>56</v>
      </c>
      <c r="B99" s="75" t="s">
        <v>241</v>
      </c>
      <c r="C99" s="61" t="s">
        <v>226</v>
      </c>
      <c r="D99" s="140">
        <v>1240</v>
      </c>
      <c r="E99" s="140">
        <v>2860</v>
      </c>
      <c r="F99" s="140">
        <v>5000</v>
      </c>
      <c r="G99" s="140">
        <v>6500</v>
      </c>
      <c r="H99" s="140">
        <v>8500</v>
      </c>
      <c r="I99" s="140">
        <v>11500</v>
      </c>
      <c r="J99" s="140"/>
    </row>
    <row r="100" spans="1:17" ht="15.75" x14ac:dyDescent="0.2">
      <c r="A100" s="69"/>
      <c r="B100" s="75" t="s">
        <v>242</v>
      </c>
      <c r="C100" s="61" t="s">
        <v>226</v>
      </c>
      <c r="D100" s="140"/>
      <c r="E100" s="140">
        <v>1500</v>
      </c>
      <c r="F100" s="140">
        <v>3500</v>
      </c>
      <c r="G100" s="140">
        <v>4500</v>
      </c>
      <c r="H100" s="140">
        <v>5000</v>
      </c>
      <c r="I100" s="140">
        <v>7500</v>
      </c>
      <c r="J100" s="140"/>
    </row>
    <row r="101" spans="1:17" ht="31.5" x14ac:dyDescent="0.2">
      <c r="A101" s="69" t="s">
        <v>57</v>
      </c>
      <c r="B101" s="75" t="s">
        <v>290</v>
      </c>
      <c r="C101" s="61" t="s">
        <v>226</v>
      </c>
      <c r="D101" s="140"/>
      <c r="E101" s="140"/>
      <c r="F101" s="140"/>
      <c r="G101" s="140"/>
      <c r="H101" s="141"/>
      <c r="I101" s="141"/>
      <c r="J101" s="140"/>
    </row>
    <row r="102" spans="1:17" ht="21.75" customHeight="1" x14ac:dyDescent="0.2">
      <c r="A102" s="69" t="s">
        <v>58</v>
      </c>
      <c r="B102" s="75" t="s">
        <v>278</v>
      </c>
      <c r="C102" s="61" t="s">
        <v>226</v>
      </c>
      <c r="D102" s="140"/>
      <c r="E102" s="140">
        <v>319.5</v>
      </c>
      <c r="F102" s="140">
        <v>1062.2</v>
      </c>
      <c r="G102" s="140">
        <v>2370.1999999999998</v>
      </c>
      <c r="H102" s="140">
        <v>4084.7</v>
      </c>
      <c r="I102" s="140">
        <v>6343.3</v>
      </c>
      <c r="J102" s="140">
        <v>7315.4</v>
      </c>
    </row>
    <row r="103" spans="1:17" ht="50.25" customHeight="1" x14ac:dyDescent="0.2">
      <c r="A103" s="69" t="s">
        <v>59</v>
      </c>
      <c r="B103" s="75" t="s">
        <v>279</v>
      </c>
      <c r="C103" s="61" t="s">
        <v>243</v>
      </c>
      <c r="D103" s="140"/>
      <c r="E103" s="126">
        <v>15</v>
      </c>
      <c r="F103" s="126">
        <v>49.8</v>
      </c>
      <c r="G103" s="126">
        <v>111.1</v>
      </c>
      <c r="H103" s="126">
        <v>191.5</v>
      </c>
      <c r="I103" s="126">
        <v>297.39999999999998</v>
      </c>
      <c r="J103" s="126">
        <v>343</v>
      </c>
    </row>
    <row r="104" spans="1:17" ht="15.75" x14ac:dyDescent="0.2">
      <c r="A104" s="69" t="s">
        <v>60</v>
      </c>
      <c r="B104" s="75" t="s">
        <v>244</v>
      </c>
      <c r="C104" s="61" t="s">
        <v>17</v>
      </c>
      <c r="D104" s="140"/>
      <c r="E104" s="140">
        <v>122</v>
      </c>
      <c r="F104" s="140">
        <v>405.4</v>
      </c>
      <c r="G104" s="140">
        <v>904.7</v>
      </c>
      <c r="H104" s="140">
        <v>1559.1</v>
      </c>
      <c r="I104" s="140">
        <v>2421.1</v>
      </c>
      <c r="J104" s="140">
        <v>2792.1</v>
      </c>
    </row>
    <row r="105" spans="1:17" ht="15.75" x14ac:dyDescent="0.2">
      <c r="A105" s="69" t="s">
        <v>197</v>
      </c>
      <c r="B105" s="75" t="s">
        <v>245</v>
      </c>
      <c r="C105" s="61" t="s">
        <v>89</v>
      </c>
      <c r="D105" s="140"/>
      <c r="E105" s="142"/>
      <c r="F105" s="142"/>
      <c r="G105" s="142"/>
      <c r="H105" s="142"/>
      <c r="I105" s="142"/>
      <c r="J105" s="142"/>
    </row>
    <row r="106" spans="1:17" ht="15.75" x14ac:dyDescent="0.2">
      <c r="A106" s="69" t="s">
        <v>61</v>
      </c>
      <c r="B106" s="75" t="s">
        <v>246</v>
      </c>
      <c r="C106" s="61" t="s">
        <v>243</v>
      </c>
      <c r="D106" s="140"/>
      <c r="E106" s="140"/>
      <c r="F106" s="140"/>
      <c r="G106" s="140"/>
      <c r="H106" s="140"/>
      <c r="I106" s="140"/>
      <c r="J106" s="140"/>
    </row>
    <row r="107" spans="1:17" s="133" customFormat="1" ht="15.75" x14ac:dyDescent="0.2">
      <c r="A107" s="129"/>
      <c r="B107" s="130"/>
      <c r="C107" s="131"/>
      <c r="D107" s="132"/>
      <c r="E107" s="132"/>
      <c r="F107" s="132"/>
      <c r="G107" s="132"/>
      <c r="H107" s="132"/>
      <c r="I107" s="132"/>
      <c r="J107" s="132"/>
    </row>
    <row r="108" spans="1:17" ht="15.75" x14ac:dyDescent="0.2">
      <c r="A108" s="428" t="s">
        <v>50</v>
      </c>
      <c r="B108" s="430" t="s">
        <v>219</v>
      </c>
      <c r="C108" s="432" t="s">
        <v>81</v>
      </c>
      <c r="D108" s="188" t="s">
        <v>261</v>
      </c>
      <c r="E108" s="433" t="s">
        <v>260</v>
      </c>
      <c r="F108" s="434"/>
      <c r="G108" s="434"/>
      <c r="H108" s="434"/>
      <c r="I108" s="434"/>
      <c r="J108" s="435"/>
    </row>
    <row r="109" spans="1:17" ht="15.75" x14ac:dyDescent="0.2">
      <c r="A109" s="429"/>
      <c r="B109" s="431"/>
      <c r="C109" s="431"/>
      <c r="D109" s="188" t="s">
        <v>220</v>
      </c>
      <c r="E109" s="189" t="s">
        <v>221</v>
      </c>
      <c r="F109" s="189" t="s">
        <v>222</v>
      </c>
      <c r="G109" s="189" t="s">
        <v>223</v>
      </c>
      <c r="H109" s="189" t="s">
        <v>224</v>
      </c>
      <c r="I109" s="189" t="s">
        <v>225</v>
      </c>
      <c r="J109" s="189" t="s">
        <v>284</v>
      </c>
      <c r="L109" s="93"/>
      <c r="M109" s="93"/>
      <c r="N109" s="93"/>
      <c r="O109" s="93"/>
      <c r="P109" s="93"/>
      <c r="Q109" s="93"/>
    </row>
    <row r="110" spans="1:17" s="124" customFormat="1" ht="47.25" x14ac:dyDescent="0.25">
      <c r="A110" s="122" t="s">
        <v>52</v>
      </c>
      <c r="B110" s="24" t="s">
        <v>499</v>
      </c>
      <c r="C110" s="123"/>
      <c r="D110" s="123"/>
      <c r="E110" s="123"/>
      <c r="F110" s="123"/>
      <c r="G110" s="123"/>
      <c r="H110" s="123"/>
      <c r="I110" s="123"/>
      <c r="J110" s="123"/>
    </row>
    <row r="111" spans="1:17" ht="38.25" customHeight="1" x14ac:dyDescent="0.2">
      <c r="A111" s="125" t="s">
        <v>53</v>
      </c>
      <c r="B111" s="24" t="s">
        <v>277</v>
      </c>
      <c r="C111" s="19" t="s">
        <v>226</v>
      </c>
      <c r="D111" s="126">
        <v>5970</v>
      </c>
      <c r="E111" s="140">
        <v>6000</v>
      </c>
      <c r="F111" s="140">
        <v>15000</v>
      </c>
      <c r="G111" s="140"/>
      <c r="H111" s="140"/>
      <c r="I111" s="140"/>
      <c r="J111" s="126"/>
    </row>
    <row r="112" spans="1:17" ht="15.75" x14ac:dyDescent="0.2">
      <c r="A112" s="125" t="s">
        <v>54</v>
      </c>
      <c r="B112" s="24" t="s">
        <v>240</v>
      </c>
      <c r="C112" s="19" t="s">
        <v>226</v>
      </c>
      <c r="D112" s="126"/>
      <c r="E112" s="126"/>
      <c r="F112" s="126"/>
      <c r="G112" s="126"/>
      <c r="H112" s="126"/>
      <c r="I112" s="126"/>
      <c r="J112" s="126"/>
    </row>
    <row r="113" spans="1:17" ht="15.75" x14ac:dyDescent="0.2">
      <c r="A113" s="125" t="s">
        <v>55</v>
      </c>
      <c r="B113" s="24" t="s">
        <v>289</v>
      </c>
      <c r="C113" s="19" t="s">
        <v>226</v>
      </c>
      <c r="D113" s="126"/>
      <c r="E113" s="126"/>
      <c r="F113" s="126"/>
      <c r="G113" s="126"/>
      <c r="H113" s="126"/>
      <c r="I113" s="126"/>
      <c r="J113" s="126"/>
    </row>
    <row r="114" spans="1:17" ht="15.75" x14ac:dyDescent="0.2">
      <c r="A114" s="125" t="s">
        <v>56</v>
      </c>
      <c r="B114" s="24" t="s">
        <v>241</v>
      </c>
      <c r="C114" s="19" t="s">
        <v>226</v>
      </c>
      <c r="D114" s="126">
        <v>5970</v>
      </c>
      <c r="E114" s="126">
        <v>6000</v>
      </c>
      <c r="F114" s="126">
        <v>15000</v>
      </c>
      <c r="G114" s="126"/>
      <c r="H114" s="126"/>
      <c r="I114" s="126"/>
      <c r="J114" s="126"/>
    </row>
    <row r="115" spans="1:17" ht="15.75" x14ac:dyDescent="0.2">
      <c r="A115" s="125"/>
      <c r="B115" s="24" t="s">
        <v>242</v>
      </c>
      <c r="C115" s="19" t="s">
        <v>226</v>
      </c>
      <c r="D115" s="126"/>
      <c r="E115" s="126">
        <v>4000</v>
      </c>
      <c r="F115" s="126">
        <v>9500</v>
      </c>
      <c r="G115" s="126"/>
      <c r="H115" s="126"/>
      <c r="I115" s="126"/>
      <c r="J115" s="126"/>
    </row>
    <row r="116" spans="1:17" ht="31.5" x14ac:dyDescent="0.2">
      <c r="A116" s="125" t="s">
        <v>57</v>
      </c>
      <c r="B116" s="24" t="s">
        <v>290</v>
      </c>
      <c r="C116" s="19" t="s">
        <v>226</v>
      </c>
      <c r="D116" s="126"/>
      <c r="E116" s="126"/>
      <c r="F116" s="126"/>
      <c r="G116" s="126"/>
      <c r="H116" s="127"/>
      <c r="I116" s="127"/>
      <c r="J116" s="126"/>
    </row>
    <row r="117" spans="1:17" ht="21.75" customHeight="1" x14ac:dyDescent="0.2">
      <c r="A117" s="125" t="s">
        <v>58</v>
      </c>
      <c r="B117" s="24" t="s">
        <v>278</v>
      </c>
      <c r="C117" s="19" t="s">
        <v>226</v>
      </c>
      <c r="D117" s="126"/>
      <c r="E117" s="126">
        <v>415</v>
      </c>
      <c r="F117" s="126">
        <v>975</v>
      </c>
      <c r="G117" s="126">
        <v>975</v>
      </c>
      <c r="H117" s="126">
        <v>975</v>
      </c>
      <c r="I117" s="126">
        <v>975</v>
      </c>
      <c r="J117" s="126">
        <v>975</v>
      </c>
      <c r="L117" s="144"/>
      <c r="M117" s="144"/>
      <c r="N117" s="144"/>
      <c r="O117" s="144"/>
      <c r="P117" s="144"/>
      <c r="Q117" s="144"/>
    </row>
    <row r="118" spans="1:17" ht="50.25" customHeight="1" x14ac:dyDescent="0.2">
      <c r="A118" s="125" t="s">
        <v>59</v>
      </c>
      <c r="B118" s="24" t="s">
        <v>279</v>
      </c>
      <c r="C118" s="19" t="s">
        <v>243</v>
      </c>
      <c r="D118" s="126"/>
      <c r="E118" s="126"/>
      <c r="F118" s="126"/>
      <c r="G118" s="126"/>
      <c r="H118" s="126"/>
      <c r="I118" s="126"/>
      <c r="J118" s="126"/>
      <c r="L118" s="144"/>
      <c r="M118" s="144"/>
      <c r="N118" s="144"/>
      <c r="O118" s="144"/>
      <c r="P118" s="144"/>
      <c r="Q118" s="144"/>
    </row>
    <row r="119" spans="1:17" ht="15.75" x14ac:dyDescent="0.2">
      <c r="A119" s="125" t="s">
        <v>60</v>
      </c>
      <c r="B119" s="24" t="s">
        <v>244</v>
      </c>
      <c r="C119" s="19" t="s">
        <v>17</v>
      </c>
      <c r="D119" s="126"/>
      <c r="E119" s="126"/>
      <c r="F119" s="126"/>
      <c r="G119" s="126"/>
      <c r="H119" s="126"/>
      <c r="I119" s="126"/>
      <c r="J119" s="126"/>
      <c r="L119" s="262"/>
      <c r="M119" s="262"/>
      <c r="N119" s="262"/>
      <c r="O119" s="262"/>
      <c r="P119" s="262"/>
      <c r="Q119" s="262"/>
    </row>
    <row r="120" spans="1:17" ht="15.75" x14ac:dyDescent="0.2">
      <c r="A120" s="125" t="s">
        <v>197</v>
      </c>
      <c r="B120" s="24" t="s">
        <v>245</v>
      </c>
      <c r="C120" s="19" t="s">
        <v>89</v>
      </c>
      <c r="D120" s="126"/>
      <c r="E120" s="128"/>
      <c r="F120" s="128"/>
      <c r="G120" s="128"/>
      <c r="H120" s="128"/>
      <c r="I120" s="128"/>
      <c r="J120" s="128"/>
      <c r="L120" s="144"/>
      <c r="M120" s="144"/>
      <c r="N120" s="144"/>
      <c r="O120" s="144"/>
      <c r="P120" s="144"/>
      <c r="Q120" s="144"/>
    </row>
    <row r="121" spans="1:17" ht="15.75" x14ac:dyDescent="0.2">
      <c r="A121" s="125" t="s">
        <v>61</v>
      </c>
      <c r="B121" s="24" t="s">
        <v>246</v>
      </c>
      <c r="C121" s="19" t="s">
        <v>243</v>
      </c>
      <c r="D121" s="126"/>
      <c r="E121" s="126"/>
      <c r="F121" s="126"/>
      <c r="G121" s="126"/>
      <c r="H121" s="126"/>
      <c r="I121" s="126"/>
      <c r="J121" s="126"/>
      <c r="L121" s="144"/>
      <c r="M121" s="144"/>
      <c r="N121" s="144"/>
      <c r="O121" s="144"/>
      <c r="P121" s="144"/>
      <c r="Q121" s="144"/>
    </row>
    <row r="122" spans="1:17" s="133" customFormat="1" ht="15.75" x14ac:dyDescent="0.2">
      <c r="A122" s="129"/>
      <c r="B122" s="130"/>
      <c r="C122" s="131"/>
      <c r="D122" s="132"/>
      <c r="E122" s="132"/>
      <c r="F122" s="132"/>
      <c r="G122" s="132"/>
      <c r="H122" s="132"/>
      <c r="I122" s="132"/>
      <c r="J122" s="132"/>
    </row>
    <row r="123" spans="1:17" ht="15.75" x14ac:dyDescent="0.2">
      <c r="A123" s="428" t="s">
        <v>50</v>
      </c>
      <c r="B123" s="430" t="s">
        <v>219</v>
      </c>
      <c r="C123" s="432" t="s">
        <v>81</v>
      </c>
      <c r="D123" s="188" t="s">
        <v>261</v>
      </c>
      <c r="E123" s="433" t="s">
        <v>260</v>
      </c>
      <c r="F123" s="434"/>
      <c r="G123" s="434"/>
      <c r="H123" s="434"/>
      <c r="I123" s="434"/>
      <c r="J123" s="435"/>
      <c r="L123" s="144"/>
      <c r="M123" s="144"/>
      <c r="N123" s="144"/>
      <c r="O123" s="144"/>
      <c r="P123" s="144"/>
      <c r="Q123" s="144"/>
    </row>
    <row r="124" spans="1:17" ht="15.75" x14ac:dyDescent="0.2">
      <c r="A124" s="429"/>
      <c r="B124" s="431"/>
      <c r="C124" s="431"/>
      <c r="D124" s="188" t="s">
        <v>220</v>
      </c>
      <c r="E124" s="189" t="s">
        <v>221</v>
      </c>
      <c r="F124" s="189" t="s">
        <v>222</v>
      </c>
      <c r="G124" s="189" t="s">
        <v>223</v>
      </c>
      <c r="H124" s="189" t="s">
        <v>224</v>
      </c>
      <c r="I124" s="189" t="s">
        <v>225</v>
      </c>
      <c r="J124" s="189" t="s">
        <v>284</v>
      </c>
      <c r="L124" s="144"/>
      <c r="M124" s="144"/>
      <c r="N124" s="144"/>
      <c r="O124" s="144"/>
      <c r="P124" s="144"/>
      <c r="Q124" s="144"/>
    </row>
    <row r="125" spans="1:17" s="124" customFormat="1" ht="126" x14ac:dyDescent="0.25">
      <c r="A125" s="122" t="s">
        <v>52</v>
      </c>
      <c r="B125" s="24" t="s">
        <v>501</v>
      </c>
      <c r="C125" s="123"/>
      <c r="D125" s="123"/>
      <c r="E125" s="123"/>
      <c r="F125" s="123"/>
      <c r="G125" s="123"/>
      <c r="H125" s="123"/>
      <c r="I125" s="123"/>
      <c r="J125" s="123"/>
    </row>
    <row r="126" spans="1:17" ht="38.25" customHeight="1" x14ac:dyDescent="0.2">
      <c r="A126" s="125" t="s">
        <v>53</v>
      </c>
      <c r="B126" s="24" t="s">
        <v>277</v>
      </c>
      <c r="C126" s="19" t="s">
        <v>226</v>
      </c>
      <c r="D126" s="126">
        <v>3535.4</v>
      </c>
      <c r="E126" s="126">
        <v>15000</v>
      </c>
      <c r="F126" s="126">
        <v>15000</v>
      </c>
      <c r="G126" s="126">
        <v>15000</v>
      </c>
      <c r="H126" s="126">
        <v>20000</v>
      </c>
      <c r="I126" s="126">
        <v>20000</v>
      </c>
      <c r="J126" s="126">
        <v>428000</v>
      </c>
    </row>
    <row r="127" spans="1:17" ht="15.75" x14ac:dyDescent="0.2">
      <c r="A127" s="125" t="s">
        <v>54</v>
      </c>
      <c r="B127" s="24" t="s">
        <v>240</v>
      </c>
      <c r="C127" s="19" t="s">
        <v>226</v>
      </c>
      <c r="D127" s="126"/>
      <c r="E127" s="126"/>
      <c r="F127" s="126"/>
      <c r="G127" s="126"/>
      <c r="H127" s="126"/>
      <c r="I127" s="126"/>
      <c r="J127" s="126"/>
    </row>
    <row r="128" spans="1:17" ht="15.75" x14ac:dyDescent="0.2">
      <c r="A128" s="125" t="s">
        <v>55</v>
      </c>
      <c r="B128" s="24" t="s">
        <v>289</v>
      </c>
      <c r="C128" s="19" t="s">
        <v>226</v>
      </c>
      <c r="D128" s="126"/>
      <c r="E128" s="126"/>
      <c r="F128" s="126"/>
      <c r="G128" s="126"/>
      <c r="H128" s="127"/>
      <c r="I128" s="127"/>
      <c r="J128" s="126"/>
    </row>
    <row r="129" spans="1:15" ht="15.75" x14ac:dyDescent="0.2">
      <c r="A129" s="125" t="s">
        <v>56</v>
      </c>
      <c r="B129" s="24" t="s">
        <v>241</v>
      </c>
      <c r="C129" s="19" t="s">
        <v>226</v>
      </c>
      <c r="D129" s="126">
        <v>3535.4</v>
      </c>
      <c r="E129" s="126">
        <v>15000</v>
      </c>
      <c r="F129" s="126">
        <v>15000</v>
      </c>
      <c r="G129" s="126">
        <v>15000</v>
      </c>
      <c r="H129" s="126">
        <v>20000</v>
      </c>
      <c r="I129" s="126">
        <v>20000</v>
      </c>
      <c r="J129" s="126">
        <v>428000</v>
      </c>
    </row>
    <row r="130" spans="1:15" ht="15.75" x14ac:dyDescent="0.2">
      <c r="A130" s="125"/>
      <c r="B130" s="24" t="s">
        <v>242</v>
      </c>
      <c r="C130" s="19" t="s">
        <v>226</v>
      </c>
      <c r="D130" s="126">
        <v>3535.4</v>
      </c>
      <c r="E130" s="126">
        <v>15000</v>
      </c>
      <c r="F130" s="126">
        <v>15000</v>
      </c>
      <c r="G130" s="126">
        <v>15000</v>
      </c>
      <c r="H130" s="126">
        <v>20000</v>
      </c>
      <c r="I130" s="126">
        <v>20000</v>
      </c>
      <c r="J130" s="126">
        <v>428000</v>
      </c>
      <c r="K130" s="262"/>
      <c r="L130" s="262"/>
      <c r="M130" s="262"/>
      <c r="N130" s="262"/>
      <c r="O130" s="262"/>
    </row>
    <row r="131" spans="1:15" ht="31.5" x14ac:dyDescent="0.2">
      <c r="A131" s="125" t="s">
        <v>57</v>
      </c>
      <c r="B131" s="24" t="s">
        <v>500</v>
      </c>
      <c r="C131" s="19" t="s">
        <v>226</v>
      </c>
      <c r="D131" s="126"/>
      <c r="E131" s="126"/>
      <c r="F131" s="126"/>
      <c r="G131" s="126"/>
      <c r="H131" s="126"/>
      <c r="I131" s="126"/>
      <c r="J131" s="126"/>
    </row>
    <row r="132" spans="1:15" ht="21.75" customHeight="1" x14ac:dyDescent="0.2">
      <c r="A132" s="125" t="s">
        <v>58</v>
      </c>
      <c r="B132" s="24" t="s">
        <v>278</v>
      </c>
      <c r="C132" s="19" t="s">
        <v>226</v>
      </c>
      <c r="D132" s="126">
        <v>441</v>
      </c>
      <c r="E132" s="126">
        <v>2475</v>
      </c>
      <c r="F132" s="126">
        <v>2712</v>
      </c>
      <c r="G132" s="126">
        <v>2712</v>
      </c>
      <c r="H132" s="126">
        <v>1904.7</v>
      </c>
      <c r="I132" s="126">
        <v>1904.7</v>
      </c>
      <c r="J132" s="126">
        <v>85600</v>
      </c>
    </row>
    <row r="133" spans="1:15" ht="50.25" customHeight="1" x14ac:dyDescent="0.2">
      <c r="A133" s="125" t="s">
        <v>59</v>
      </c>
      <c r="B133" s="24" t="s">
        <v>279</v>
      </c>
      <c r="C133" s="19" t="s">
        <v>243</v>
      </c>
      <c r="D133" s="126">
        <v>1480</v>
      </c>
      <c r="E133" s="126">
        <v>1480</v>
      </c>
      <c r="F133" s="126">
        <v>1558</v>
      </c>
      <c r="G133" s="126">
        <v>1558</v>
      </c>
      <c r="H133" s="126">
        <v>1680</v>
      </c>
      <c r="I133" s="126">
        <v>1680</v>
      </c>
      <c r="J133" s="126"/>
    </row>
    <row r="134" spans="1:15" ht="15.75" x14ac:dyDescent="0.2">
      <c r="A134" s="125" t="s">
        <v>60</v>
      </c>
      <c r="B134" s="24" t="s">
        <v>244</v>
      </c>
      <c r="C134" s="19" t="s">
        <v>17</v>
      </c>
      <c r="D134" s="126"/>
      <c r="E134" s="126">
        <v>513</v>
      </c>
      <c r="F134" s="126">
        <v>513</v>
      </c>
      <c r="G134" s="126">
        <v>513</v>
      </c>
      <c r="H134" s="126">
        <v>0</v>
      </c>
      <c r="I134" s="126">
        <v>0</v>
      </c>
      <c r="J134" s="126"/>
    </row>
    <row r="135" spans="1:15" ht="15.75" x14ac:dyDescent="0.2">
      <c r="A135" s="125" t="s">
        <v>197</v>
      </c>
      <c r="B135" s="24" t="s">
        <v>245</v>
      </c>
      <c r="C135" s="19" t="s">
        <v>89</v>
      </c>
      <c r="D135" s="126"/>
      <c r="E135" s="128"/>
      <c r="F135" s="128"/>
      <c r="G135" s="128"/>
      <c r="H135" s="128"/>
      <c r="I135" s="128"/>
      <c r="J135" s="128"/>
    </row>
    <row r="136" spans="1:15" ht="15.75" x14ac:dyDescent="0.2">
      <c r="A136" s="125" t="s">
        <v>61</v>
      </c>
      <c r="B136" s="24" t="s">
        <v>246</v>
      </c>
      <c r="C136" s="19" t="s">
        <v>243</v>
      </c>
      <c r="D136" s="126">
        <v>1480</v>
      </c>
      <c r="E136" s="126">
        <v>1480</v>
      </c>
      <c r="F136" s="126">
        <v>1558</v>
      </c>
      <c r="G136" s="126">
        <v>1558</v>
      </c>
      <c r="H136" s="126">
        <v>1680</v>
      </c>
      <c r="I136" s="126">
        <v>1680</v>
      </c>
      <c r="J136" s="126"/>
    </row>
    <row r="137" spans="1:15" s="133" customFormat="1" ht="15.75" x14ac:dyDescent="0.2">
      <c r="A137" s="129"/>
      <c r="B137" s="130"/>
      <c r="C137" s="131"/>
      <c r="D137" s="132"/>
      <c r="E137" s="132"/>
      <c r="F137" s="132"/>
      <c r="G137" s="132"/>
      <c r="H137" s="132"/>
      <c r="I137" s="132"/>
      <c r="J137" s="132"/>
    </row>
    <row r="138" spans="1:15" ht="15.75" x14ac:dyDescent="0.2">
      <c r="A138" s="428" t="s">
        <v>50</v>
      </c>
      <c r="B138" s="430" t="s">
        <v>219</v>
      </c>
      <c r="C138" s="432" t="s">
        <v>81</v>
      </c>
      <c r="D138" s="188" t="s">
        <v>261</v>
      </c>
      <c r="E138" s="433" t="s">
        <v>260</v>
      </c>
      <c r="F138" s="434"/>
      <c r="G138" s="434"/>
      <c r="H138" s="434"/>
      <c r="I138" s="434"/>
      <c r="J138" s="435"/>
    </row>
    <row r="139" spans="1:15" ht="15.75" x14ac:dyDescent="0.2">
      <c r="A139" s="429"/>
      <c r="B139" s="431"/>
      <c r="C139" s="431"/>
      <c r="D139" s="188" t="s">
        <v>220</v>
      </c>
      <c r="E139" s="189" t="s">
        <v>221</v>
      </c>
      <c r="F139" s="189" t="s">
        <v>222</v>
      </c>
      <c r="G139" s="189" t="s">
        <v>223</v>
      </c>
      <c r="H139" s="189" t="s">
        <v>224</v>
      </c>
      <c r="I139" s="189" t="s">
        <v>225</v>
      </c>
      <c r="J139" s="189" t="s">
        <v>284</v>
      </c>
    </row>
    <row r="140" spans="1:15" s="124" customFormat="1" ht="47.25" x14ac:dyDescent="0.25">
      <c r="A140" s="122" t="s">
        <v>52</v>
      </c>
      <c r="B140" s="24" t="s">
        <v>502</v>
      </c>
      <c r="C140" s="123"/>
      <c r="D140" s="123"/>
      <c r="E140" s="123"/>
      <c r="F140" s="123"/>
      <c r="G140" s="123"/>
      <c r="H140" s="123"/>
      <c r="I140" s="123"/>
      <c r="J140" s="123"/>
    </row>
    <row r="141" spans="1:15" ht="38.25" customHeight="1" x14ac:dyDescent="0.2">
      <c r="A141" s="125" t="s">
        <v>53</v>
      </c>
      <c r="B141" s="24" t="s">
        <v>277</v>
      </c>
      <c r="C141" s="19" t="s">
        <v>226</v>
      </c>
      <c r="D141" s="126">
        <v>4113.3999999999996</v>
      </c>
      <c r="E141" s="126"/>
      <c r="F141" s="126"/>
      <c r="G141" s="126"/>
      <c r="H141" s="126"/>
      <c r="I141" s="126"/>
      <c r="J141" s="126"/>
      <c r="L141" s="144"/>
      <c r="M141" s="144"/>
    </row>
    <row r="142" spans="1:15" ht="15.75" x14ac:dyDescent="0.2">
      <c r="A142" s="125" t="s">
        <v>54</v>
      </c>
      <c r="B142" s="24" t="s">
        <v>240</v>
      </c>
      <c r="C142" s="19" t="s">
        <v>226</v>
      </c>
      <c r="D142" s="126"/>
      <c r="E142" s="126"/>
      <c r="F142" s="126"/>
      <c r="G142" s="126"/>
      <c r="H142" s="126"/>
      <c r="I142" s="126"/>
      <c r="J142" s="126"/>
    </row>
    <row r="143" spans="1:15" ht="15.75" x14ac:dyDescent="0.2">
      <c r="A143" s="125" t="s">
        <v>55</v>
      </c>
      <c r="B143" s="24" t="s">
        <v>289</v>
      </c>
      <c r="C143" s="19" t="s">
        <v>226</v>
      </c>
      <c r="D143" s="126"/>
      <c r="E143" s="126"/>
      <c r="F143" s="126"/>
      <c r="G143" s="126"/>
      <c r="H143" s="126"/>
      <c r="I143" s="126"/>
      <c r="J143" s="126"/>
    </row>
    <row r="144" spans="1:15" ht="15.75" x14ac:dyDescent="0.2">
      <c r="A144" s="125" t="s">
        <v>56</v>
      </c>
      <c r="B144" s="24" t="s">
        <v>241</v>
      </c>
      <c r="C144" s="19" t="s">
        <v>226</v>
      </c>
      <c r="D144" s="126">
        <v>4113.3999999999996</v>
      </c>
      <c r="E144" s="126"/>
      <c r="F144" s="126"/>
      <c r="G144" s="126"/>
      <c r="H144" s="126"/>
      <c r="I144" s="126"/>
      <c r="J144" s="126"/>
    </row>
    <row r="145" spans="1:17" ht="15.75" x14ac:dyDescent="0.2">
      <c r="A145" s="125"/>
      <c r="B145" s="24" t="s">
        <v>242</v>
      </c>
      <c r="C145" s="19" t="s">
        <v>226</v>
      </c>
      <c r="D145" s="126">
        <v>4113.3999999999996</v>
      </c>
      <c r="E145" s="126"/>
      <c r="F145" s="126"/>
      <c r="G145" s="126"/>
      <c r="H145" s="126"/>
      <c r="I145" s="126"/>
      <c r="J145" s="126"/>
    </row>
    <row r="146" spans="1:17" ht="31.5" x14ac:dyDescent="0.2">
      <c r="A146" s="125" t="s">
        <v>57</v>
      </c>
      <c r="B146" s="24" t="s">
        <v>500</v>
      </c>
      <c r="C146" s="19" t="s">
        <v>226</v>
      </c>
      <c r="D146" s="126"/>
      <c r="E146" s="126"/>
      <c r="F146" s="126"/>
      <c r="G146" s="126"/>
      <c r="H146" s="127"/>
      <c r="I146" s="127"/>
      <c r="J146" s="126"/>
    </row>
    <row r="147" spans="1:17" ht="21.75" customHeight="1" x14ac:dyDescent="0.2">
      <c r="A147" s="125" t="s">
        <v>58</v>
      </c>
      <c r="B147" s="24" t="s">
        <v>278</v>
      </c>
      <c r="C147" s="19" t="s">
        <v>226</v>
      </c>
      <c r="D147" s="126">
        <v>3173.9</v>
      </c>
      <c r="E147" s="126"/>
      <c r="F147" s="126"/>
      <c r="G147" s="126"/>
      <c r="H147" s="126"/>
      <c r="I147" s="126"/>
      <c r="J147" s="126"/>
      <c r="L147" s="334"/>
      <c r="M147" s="334"/>
      <c r="N147" s="334"/>
      <c r="O147" s="334"/>
      <c r="P147" s="334"/>
      <c r="Q147" s="334"/>
    </row>
    <row r="148" spans="1:17" ht="50.25" customHeight="1" x14ac:dyDescent="0.2">
      <c r="A148" s="125" t="s">
        <v>59</v>
      </c>
      <c r="B148" s="24" t="s">
        <v>279</v>
      </c>
      <c r="C148" s="19" t="s">
        <v>243</v>
      </c>
      <c r="D148" s="126"/>
      <c r="E148" s="126"/>
      <c r="F148" s="126"/>
      <c r="G148" s="126"/>
      <c r="H148" s="126"/>
      <c r="I148" s="126"/>
      <c r="J148" s="126"/>
    </row>
    <row r="149" spans="1:17" ht="15.75" x14ac:dyDescent="0.2">
      <c r="A149" s="125" t="s">
        <v>60</v>
      </c>
      <c r="B149" s="24" t="s">
        <v>244</v>
      </c>
      <c r="C149" s="19" t="s">
        <v>17</v>
      </c>
      <c r="D149" s="126">
        <v>1154.0999999999999</v>
      </c>
      <c r="E149" s="126"/>
      <c r="F149" s="126"/>
      <c r="G149" s="126"/>
      <c r="H149" s="126"/>
      <c r="I149" s="126"/>
      <c r="J149" s="126"/>
    </row>
    <row r="150" spans="1:17" ht="15.75" x14ac:dyDescent="0.2">
      <c r="A150" s="125" t="s">
        <v>197</v>
      </c>
      <c r="B150" s="24" t="s">
        <v>245</v>
      </c>
      <c r="C150" s="19" t="s">
        <v>89</v>
      </c>
      <c r="D150" s="126"/>
      <c r="E150" s="128"/>
      <c r="F150" s="128"/>
      <c r="G150" s="128"/>
      <c r="H150" s="128"/>
      <c r="I150" s="128"/>
      <c r="J150" s="128"/>
    </row>
    <row r="151" spans="1:17" ht="15.75" x14ac:dyDescent="0.2">
      <c r="A151" s="125" t="s">
        <v>61</v>
      </c>
      <c r="B151" s="24" t="s">
        <v>246</v>
      </c>
      <c r="C151" s="19" t="s">
        <v>243</v>
      </c>
      <c r="D151" s="126"/>
      <c r="E151" s="126"/>
      <c r="F151" s="126"/>
      <c r="G151" s="126"/>
      <c r="H151" s="126"/>
      <c r="I151" s="126"/>
      <c r="J151" s="126"/>
    </row>
    <row r="153" spans="1:17" ht="15.75" x14ac:dyDescent="0.2">
      <c r="A153" s="428" t="s">
        <v>50</v>
      </c>
      <c r="B153" s="430" t="s">
        <v>219</v>
      </c>
      <c r="C153" s="432" t="s">
        <v>81</v>
      </c>
      <c r="D153" s="290" t="s">
        <v>261</v>
      </c>
      <c r="E153" s="433" t="s">
        <v>260</v>
      </c>
      <c r="F153" s="434"/>
      <c r="G153" s="434"/>
      <c r="H153" s="434"/>
      <c r="I153" s="434"/>
      <c r="J153" s="435"/>
    </row>
    <row r="154" spans="1:17" ht="15.75" x14ac:dyDescent="0.2">
      <c r="A154" s="429"/>
      <c r="B154" s="431"/>
      <c r="C154" s="431"/>
      <c r="D154" s="290" t="s">
        <v>220</v>
      </c>
      <c r="E154" s="189" t="s">
        <v>221</v>
      </c>
      <c r="F154" s="189" t="s">
        <v>222</v>
      </c>
      <c r="G154" s="189" t="s">
        <v>223</v>
      </c>
      <c r="H154" s="189" t="s">
        <v>224</v>
      </c>
      <c r="I154" s="189" t="s">
        <v>225</v>
      </c>
      <c r="J154" s="189" t="s">
        <v>284</v>
      </c>
    </row>
    <row r="155" spans="1:17" s="124" customFormat="1" ht="126" x14ac:dyDescent="0.25">
      <c r="A155" s="122" t="s">
        <v>52</v>
      </c>
      <c r="B155" s="24" t="s">
        <v>503</v>
      </c>
      <c r="C155" s="123"/>
      <c r="D155" s="123"/>
      <c r="E155" s="123"/>
      <c r="F155" s="123"/>
      <c r="G155" s="123"/>
      <c r="H155" s="123"/>
      <c r="I155" s="123"/>
      <c r="J155" s="123"/>
    </row>
    <row r="156" spans="1:17" ht="38.25" customHeight="1" x14ac:dyDescent="0.2">
      <c r="A156" s="125" t="s">
        <v>53</v>
      </c>
      <c r="B156" s="24" t="s">
        <v>277</v>
      </c>
      <c r="C156" s="19" t="s">
        <v>226</v>
      </c>
      <c r="D156" s="126">
        <v>398</v>
      </c>
      <c r="E156" s="126">
        <v>398</v>
      </c>
      <c r="F156" s="126">
        <v>398</v>
      </c>
      <c r="G156" s="126">
        <v>398</v>
      </c>
      <c r="H156" s="126">
        <v>398</v>
      </c>
      <c r="I156" s="126">
        <v>398</v>
      </c>
      <c r="J156" s="126">
        <v>398</v>
      </c>
    </row>
    <row r="157" spans="1:17" ht="15.75" x14ac:dyDescent="0.2">
      <c r="A157" s="125" t="s">
        <v>54</v>
      </c>
      <c r="B157" s="24" t="s">
        <v>240</v>
      </c>
      <c r="C157" s="19" t="s">
        <v>226</v>
      </c>
      <c r="D157" s="126"/>
      <c r="E157" s="126"/>
      <c r="F157" s="126"/>
      <c r="G157" s="126"/>
      <c r="H157" s="126"/>
      <c r="I157" s="126"/>
      <c r="J157" s="126"/>
    </row>
    <row r="158" spans="1:17" ht="15.75" x14ac:dyDescent="0.2">
      <c r="A158" s="125" t="s">
        <v>55</v>
      </c>
      <c r="B158" s="24" t="s">
        <v>289</v>
      </c>
      <c r="C158" s="19" t="s">
        <v>226</v>
      </c>
      <c r="D158" s="126"/>
      <c r="E158" s="126"/>
      <c r="F158" s="126"/>
      <c r="G158" s="126"/>
      <c r="H158" s="126"/>
      <c r="I158" s="126"/>
      <c r="J158" s="126"/>
    </row>
    <row r="159" spans="1:17" ht="15.75" x14ac:dyDescent="0.2">
      <c r="A159" s="125" t="s">
        <v>56</v>
      </c>
      <c r="B159" s="24" t="s">
        <v>241</v>
      </c>
      <c r="C159" s="19" t="s">
        <v>226</v>
      </c>
      <c r="D159" s="126">
        <v>398</v>
      </c>
      <c r="E159" s="126">
        <v>398</v>
      </c>
      <c r="F159" s="126">
        <v>398</v>
      </c>
      <c r="G159" s="126">
        <v>398</v>
      </c>
      <c r="H159" s="126">
        <v>398</v>
      </c>
      <c r="I159" s="126">
        <v>398</v>
      </c>
      <c r="J159" s="126">
        <v>398</v>
      </c>
    </row>
    <row r="160" spans="1:17" ht="15.75" x14ac:dyDescent="0.2">
      <c r="A160" s="125"/>
      <c r="B160" s="24" t="s">
        <v>242</v>
      </c>
      <c r="C160" s="19" t="s">
        <v>226</v>
      </c>
      <c r="D160" s="126">
        <v>398</v>
      </c>
      <c r="E160" s="126">
        <v>398</v>
      </c>
      <c r="F160" s="126">
        <v>398</v>
      </c>
      <c r="G160" s="126">
        <v>398</v>
      </c>
      <c r="H160" s="126">
        <v>398</v>
      </c>
      <c r="I160" s="126">
        <v>398</v>
      </c>
      <c r="J160" s="126">
        <v>398</v>
      </c>
    </row>
    <row r="161" spans="1:10" ht="31.5" x14ac:dyDescent="0.2">
      <c r="A161" s="125" t="s">
        <v>57</v>
      </c>
      <c r="B161" s="24" t="s">
        <v>500</v>
      </c>
      <c r="C161" s="19" t="s">
        <v>226</v>
      </c>
      <c r="D161" s="126"/>
      <c r="E161" s="126"/>
      <c r="F161" s="126"/>
      <c r="G161" s="126"/>
      <c r="H161" s="127"/>
      <c r="I161" s="127"/>
      <c r="J161" s="126"/>
    </row>
    <row r="162" spans="1:10" ht="21.75" customHeight="1" x14ac:dyDescent="0.2">
      <c r="A162" s="125" t="s">
        <v>58</v>
      </c>
      <c r="B162" s="24" t="s">
        <v>278</v>
      </c>
      <c r="C162" s="19" t="s">
        <v>226</v>
      </c>
      <c r="D162" s="126">
        <v>50</v>
      </c>
      <c r="E162" s="126">
        <v>68</v>
      </c>
      <c r="F162" s="126">
        <v>36</v>
      </c>
      <c r="G162" s="126">
        <v>50</v>
      </c>
      <c r="H162" s="126">
        <v>50</v>
      </c>
      <c r="I162" s="126">
        <v>50</v>
      </c>
      <c r="J162" s="126">
        <v>50</v>
      </c>
    </row>
    <row r="163" spans="1:10" ht="50.25" customHeight="1" x14ac:dyDescent="0.2">
      <c r="A163" s="125" t="s">
        <v>59</v>
      </c>
      <c r="B163" s="24" t="s">
        <v>279</v>
      </c>
      <c r="C163" s="19" t="s">
        <v>243</v>
      </c>
      <c r="D163" s="126">
        <v>29.3</v>
      </c>
      <c r="E163" s="126">
        <v>39.39</v>
      </c>
      <c r="F163" s="126">
        <v>21.81</v>
      </c>
      <c r="G163" s="126">
        <v>30.1</v>
      </c>
      <c r="H163" s="126">
        <v>30.1</v>
      </c>
      <c r="I163" s="126">
        <v>30.1</v>
      </c>
      <c r="J163" s="126">
        <v>30.1</v>
      </c>
    </row>
    <row r="164" spans="1:10" ht="15.75" x14ac:dyDescent="0.2">
      <c r="A164" s="125" t="s">
        <v>60</v>
      </c>
      <c r="B164" s="24" t="s">
        <v>244</v>
      </c>
      <c r="C164" s="19" t="s">
        <v>17</v>
      </c>
      <c r="D164" s="126">
        <v>0</v>
      </c>
      <c r="E164" s="126">
        <v>6.5</v>
      </c>
      <c r="F164" s="126">
        <v>6.5</v>
      </c>
      <c r="G164" s="126">
        <v>6.5</v>
      </c>
      <c r="H164" s="126">
        <v>6.5</v>
      </c>
      <c r="I164" s="126">
        <v>6.5</v>
      </c>
      <c r="J164" s="126">
        <v>6.5</v>
      </c>
    </row>
    <row r="165" spans="1:10" ht="15.75" x14ac:dyDescent="0.2">
      <c r="A165" s="125" t="s">
        <v>197</v>
      </c>
      <c r="B165" s="24" t="s">
        <v>245</v>
      </c>
      <c r="C165" s="19" t="s">
        <v>89</v>
      </c>
      <c r="D165" s="126">
        <v>0.1</v>
      </c>
      <c r="E165" s="128">
        <v>0.13</v>
      </c>
      <c r="F165" s="128">
        <v>7.0000000000000007E-2</v>
      </c>
      <c r="G165" s="128">
        <v>0.1</v>
      </c>
      <c r="H165" s="128">
        <v>0.1</v>
      </c>
      <c r="I165" s="128">
        <v>0.1</v>
      </c>
      <c r="J165" s="128">
        <v>0.1</v>
      </c>
    </row>
    <row r="166" spans="1:10" ht="15.75" x14ac:dyDescent="0.2">
      <c r="A166" s="125" t="s">
        <v>61</v>
      </c>
      <c r="B166" s="24" t="s">
        <v>246</v>
      </c>
      <c r="C166" s="19" t="s">
        <v>243</v>
      </c>
      <c r="D166" s="126">
        <v>15</v>
      </c>
      <c r="E166" s="126">
        <v>20</v>
      </c>
      <c r="F166" s="126">
        <v>11</v>
      </c>
      <c r="G166" s="126">
        <v>15</v>
      </c>
      <c r="H166" s="126">
        <v>15</v>
      </c>
      <c r="I166" s="126">
        <v>15</v>
      </c>
      <c r="J166" s="126">
        <v>15</v>
      </c>
    </row>
    <row r="168" spans="1:10" ht="15.75" x14ac:dyDescent="0.2">
      <c r="A168" s="428" t="s">
        <v>50</v>
      </c>
      <c r="B168" s="430" t="s">
        <v>219</v>
      </c>
      <c r="C168" s="432" t="s">
        <v>81</v>
      </c>
      <c r="D168" s="290" t="s">
        <v>261</v>
      </c>
      <c r="E168" s="433" t="s">
        <v>260</v>
      </c>
      <c r="F168" s="434"/>
      <c r="G168" s="434"/>
      <c r="H168" s="434"/>
      <c r="I168" s="434"/>
      <c r="J168" s="435"/>
    </row>
    <row r="169" spans="1:10" ht="15.75" x14ac:dyDescent="0.2">
      <c r="A169" s="429"/>
      <c r="B169" s="431"/>
      <c r="C169" s="431"/>
      <c r="D169" s="290" t="s">
        <v>220</v>
      </c>
      <c r="E169" s="189" t="s">
        <v>221</v>
      </c>
      <c r="F169" s="189" t="s">
        <v>222</v>
      </c>
      <c r="G169" s="189" t="s">
        <v>223</v>
      </c>
      <c r="H169" s="189" t="s">
        <v>224</v>
      </c>
      <c r="I169" s="189" t="s">
        <v>225</v>
      </c>
      <c r="J169" s="189" t="s">
        <v>284</v>
      </c>
    </row>
    <row r="170" spans="1:10" s="124" customFormat="1" ht="47.25" x14ac:dyDescent="0.25">
      <c r="A170" s="122" t="s">
        <v>52</v>
      </c>
      <c r="B170" s="24" t="s">
        <v>504</v>
      </c>
      <c r="C170" s="123"/>
      <c r="D170" s="123"/>
      <c r="E170" s="123"/>
      <c r="F170" s="123"/>
      <c r="G170" s="123"/>
      <c r="H170" s="123"/>
      <c r="I170" s="123"/>
      <c r="J170" s="123"/>
    </row>
    <row r="171" spans="1:10" ht="38.25" customHeight="1" x14ac:dyDescent="0.2">
      <c r="A171" s="125" t="s">
        <v>53</v>
      </c>
      <c r="B171" s="24" t="s">
        <v>277</v>
      </c>
      <c r="C171" s="19" t="s">
        <v>226</v>
      </c>
      <c r="D171" s="126">
        <v>80</v>
      </c>
      <c r="E171" s="126">
        <v>250</v>
      </c>
      <c r="F171" s="126">
        <v>400</v>
      </c>
      <c r="G171" s="126">
        <v>400</v>
      </c>
      <c r="H171" s="126">
        <v>400</v>
      </c>
      <c r="I171" s="126">
        <v>400</v>
      </c>
      <c r="J171" s="126">
        <v>400</v>
      </c>
    </row>
    <row r="172" spans="1:10" ht="15.75" x14ac:dyDescent="0.2">
      <c r="A172" s="125" t="s">
        <v>54</v>
      </c>
      <c r="B172" s="24" t="s">
        <v>240</v>
      </c>
      <c r="C172" s="19" t="s">
        <v>226</v>
      </c>
      <c r="D172" s="126"/>
      <c r="E172" s="126"/>
      <c r="F172" s="126"/>
      <c r="G172" s="126"/>
      <c r="H172" s="126"/>
      <c r="I172" s="126"/>
      <c r="J172" s="126"/>
    </row>
    <row r="173" spans="1:10" ht="15.75" x14ac:dyDescent="0.2">
      <c r="A173" s="125" t="s">
        <v>55</v>
      </c>
      <c r="B173" s="24" t="s">
        <v>289</v>
      </c>
      <c r="C173" s="19" t="s">
        <v>226</v>
      </c>
      <c r="D173" s="126"/>
      <c r="E173" s="126"/>
      <c r="F173" s="126"/>
      <c r="G173" s="126"/>
      <c r="H173" s="126"/>
      <c r="I173" s="126"/>
      <c r="J173" s="126"/>
    </row>
    <row r="174" spans="1:10" ht="15.75" x14ac:dyDescent="0.2">
      <c r="A174" s="125" t="s">
        <v>56</v>
      </c>
      <c r="B174" s="24" t="s">
        <v>241</v>
      </c>
      <c r="C174" s="19" t="s">
        <v>226</v>
      </c>
      <c r="D174" s="126">
        <v>80</v>
      </c>
      <c r="E174" s="126">
        <v>250</v>
      </c>
      <c r="F174" s="126">
        <v>400</v>
      </c>
      <c r="G174" s="126">
        <v>400</v>
      </c>
      <c r="H174" s="126">
        <v>400</v>
      </c>
      <c r="I174" s="126">
        <v>400</v>
      </c>
      <c r="J174" s="126">
        <v>400</v>
      </c>
    </row>
    <row r="175" spans="1:10" ht="15.75" x14ac:dyDescent="0.2">
      <c r="A175" s="125"/>
      <c r="B175" s="24" t="s">
        <v>242</v>
      </c>
      <c r="C175" s="19" t="s">
        <v>226</v>
      </c>
      <c r="D175" s="126">
        <v>80</v>
      </c>
      <c r="E175" s="126">
        <v>250</v>
      </c>
      <c r="F175" s="126">
        <v>400</v>
      </c>
      <c r="G175" s="126">
        <v>400</v>
      </c>
      <c r="H175" s="126">
        <v>400</v>
      </c>
      <c r="I175" s="126">
        <v>400</v>
      </c>
      <c r="J175" s="126">
        <v>400</v>
      </c>
    </row>
    <row r="176" spans="1:10" ht="31.5" x14ac:dyDescent="0.2">
      <c r="A176" s="125" t="s">
        <v>57</v>
      </c>
      <c r="B176" s="24" t="s">
        <v>500</v>
      </c>
      <c r="C176" s="19" t="s">
        <v>226</v>
      </c>
      <c r="D176" s="126"/>
      <c r="E176" s="126"/>
      <c r="F176" s="126"/>
      <c r="G176" s="126"/>
      <c r="H176" s="127"/>
      <c r="I176" s="127"/>
      <c r="J176" s="126"/>
    </row>
    <row r="177" spans="1:10" ht="21.75" customHeight="1" x14ac:dyDescent="0.2">
      <c r="A177" s="125" t="s">
        <v>58</v>
      </c>
      <c r="B177" s="24" t="s">
        <v>278</v>
      </c>
      <c r="C177" s="19" t="s">
        <v>226</v>
      </c>
      <c r="D177" s="126">
        <v>200</v>
      </c>
      <c r="E177" s="126">
        <v>300</v>
      </c>
      <c r="F177" s="126">
        <v>500</v>
      </c>
      <c r="G177" s="126">
        <v>500</v>
      </c>
      <c r="H177" s="126">
        <v>500</v>
      </c>
      <c r="I177" s="126">
        <v>500</v>
      </c>
      <c r="J177" s="126">
        <v>500</v>
      </c>
    </row>
    <row r="178" spans="1:10" ht="50.25" customHeight="1" x14ac:dyDescent="0.2">
      <c r="A178" s="125" t="s">
        <v>59</v>
      </c>
      <c r="B178" s="24" t="s">
        <v>279</v>
      </c>
      <c r="C178" s="19" t="s">
        <v>243</v>
      </c>
      <c r="D178" s="126">
        <v>43</v>
      </c>
      <c r="E178" s="126">
        <v>78</v>
      </c>
      <c r="F178" s="126">
        <v>78</v>
      </c>
      <c r="G178" s="126">
        <v>78</v>
      </c>
      <c r="H178" s="126">
        <v>78</v>
      </c>
      <c r="I178" s="126">
        <v>78</v>
      </c>
      <c r="J178" s="126">
        <v>78</v>
      </c>
    </row>
    <row r="179" spans="1:10" ht="15.75" x14ac:dyDescent="0.2">
      <c r="A179" s="125" t="s">
        <v>60</v>
      </c>
      <c r="B179" s="24" t="s">
        <v>244</v>
      </c>
      <c r="C179" s="19" t="s">
        <v>17</v>
      </c>
      <c r="D179" s="126"/>
      <c r="E179" s="126"/>
      <c r="F179" s="126"/>
      <c r="G179" s="126"/>
      <c r="H179" s="126"/>
      <c r="I179" s="126"/>
      <c r="J179" s="126"/>
    </row>
    <row r="180" spans="1:10" ht="15.75" x14ac:dyDescent="0.2">
      <c r="A180" s="125" t="s">
        <v>197</v>
      </c>
      <c r="B180" s="24" t="s">
        <v>245</v>
      </c>
      <c r="C180" s="19" t="s">
        <v>89</v>
      </c>
      <c r="D180" s="126">
        <v>0.3</v>
      </c>
      <c r="E180" s="128">
        <v>0.5</v>
      </c>
      <c r="F180" s="128">
        <v>0.5</v>
      </c>
      <c r="G180" s="128">
        <v>0.5</v>
      </c>
      <c r="H180" s="128">
        <v>0.5</v>
      </c>
      <c r="I180" s="128">
        <v>0.5</v>
      </c>
      <c r="J180" s="128">
        <v>0.5</v>
      </c>
    </row>
    <row r="181" spans="1:10" ht="15.75" x14ac:dyDescent="0.2">
      <c r="A181" s="125" t="s">
        <v>61</v>
      </c>
      <c r="B181" s="24" t="s">
        <v>246</v>
      </c>
      <c r="C181" s="19" t="s">
        <v>243</v>
      </c>
      <c r="D181" s="126">
        <v>43</v>
      </c>
      <c r="E181" s="126">
        <v>78</v>
      </c>
      <c r="F181" s="126">
        <v>78</v>
      </c>
      <c r="G181" s="126">
        <v>78</v>
      </c>
      <c r="H181" s="126">
        <v>78</v>
      </c>
      <c r="I181" s="126">
        <v>78</v>
      </c>
      <c r="J181" s="126">
        <v>78</v>
      </c>
    </row>
    <row r="183" spans="1:10" x14ac:dyDescent="0.2">
      <c r="C183" s="144"/>
    </row>
  </sheetData>
  <autoFilter ref="A3:J181">
    <filterColumn colId="4" showButton="0"/>
    <filterColumn colId="5" showButton="0"/>
    <filterColumn colId="6" showButton="0"/>
    <filterColumn colId="7" showButton="0"/>
    <filterColumn colId="8" showButton="0"/>
  </autoFilter>
  <mergeCells count="50">
    <mergeCell ref="A48:A49"/>
    <mergeCell ref="B48:B49"/>
    <mergeCell ref="C48:C49"/>
    <mergeCell ref="E48:J48"/>
    <mergeCell ref="A153:A154"/>
    <mergeCell ref="B153:B154"/>
    <mergeCell ref="C153:C154"/>
    <mergeCell ref="E153:J153"/>
    <mergeCell ref="A138:A139"/>
    <mergeCell ref="B138:B139"/>
    <mergeCell ref="C138:C139"/>
    <mergeCell ref="E138:J138"/>
    <mergeCell ref="A108:A109"/>
    <mergeCell ref="B108:B109"/>
    <mergeCell ref="C108:C109"/>
    <mergeCell ref="E108:J108"/>
    <mergeCell ref="A168:A169"/>
    <mergeCell ref="B168:B169"/>
    <mergeCell ref="C168:C169"/>
    <mergeCell ref="E168:J168"/>
    <mergeCell ref="A18:A19"/>
    <mergeCell ref="B18:B19"/>
    <mergeCell ref="C18:C19"/>
    <mergeCell ref="E18:J18"/>
    <mergeCell ref="A33:A34"/>
    <mergeCell ref="B33:B34"/>
    <mergeCell ref="C33:C34"/>
    <mergeCell ref="E33:J33"/>
    <mergeCell ref="A93:A94"/>
    <mergeCell ref="B93:B94"/>
    <mergeCell ref="C93:C94"/>
    <mergeCell ref="E93:J93"/>
    <mergeCell ref="B1:E1"/>
    <mergeCell ref="A3:A4"/>
    <mergeCell ref="B3:B4"/>
    <mergeCell ref="C3:C4"/>
    <mergeCell ref="E3:J3"/>
    <mergeCell ref="B2:J2"/>
    <mergeCell ref="A123:A124"/>
    <mergeCell ref="B123:B124"/>
    <mergeCell ref="C123:C124"/>
    <mergeCell ref="E123:J123"/>
    <mergeCell ref="A63:A64"/>
    <mergeCell ref="B63:B64"/>
    <mergeCell ref="C63:C64"/>
    <mergeCell ref="E63:J63"/>
    <mergeCell ref="A78:A79"/>
    <mergeCell ref="B78:B79"/>
    <mergeCell ref="C78:C79"/>
    <mergeCell ref="E78:J78"/>
  </mergeCells>
  <pageMargins left="0.55118110236220474" right="0.55118110236220474" top="0.78740157480314965" bottom="0.78740157480314965" header="0.51181102362204722" footer="0.51181102362204722"/>
  <pageSetup paperSize="9" orientation="landscape" r:id="rId1"/>
  <headerFooter alignWithMargins="0">
    <oddFooter>&amp;C&amp;A    стр.&amp;P</oddFooter>
  </headerFooter>
  <rowBreaks count="11" manualBreakCount="11">
    <brk id="16" max="16383" man="1"/>
    <brk id="31" max="16383" man="1"/>
    <brk id="46" max="9" man="1"/>
    <brk id="61" max="9" man="1"/>
    <brk id="76" max="9" man="1"/>
    <brk id="91" max="9" man="1"/>
    <brk id="106" max="16383" man="1"/>
    <brk id="121" max="16383" man="1"/>
    <brk id="136" max="16383" man="1"/>
    <brk id="151" max="9" man="1"/>
    <brk id="1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16</vt:i4>
      </vt:variant>
    </vt:vector>
  </HeadingPairs>
  <TitlesOfParts>
    <vt:vector size="27" baseType="lpstr">
      <vt:lpstr>1. Общие показатели</vt:lpstr>
      <vt:lpstr>2. Экономия энергоресурсов</vt:lpstr>
      <vt:lpstr>3. Здания </vt:lpstr>
      <vt:lpstr>4. Расход бюджетных средств</vt:lpstr>
      <vt:lpstr>5. Жилфонд</vt:lpstr>
      <vt:lpstr>6. Коммунальная инфраструктура</vt:lpstr>
      <vt:lpstr>7. Транспорт</vt:lpstr>
      <vt:lpstr>8. Мероприятия</vt:lpstr>
      <vt:lpstr>9. Таблица мероприятий </vt:lpstr>
      <vt:lpstr>10. Индикаторы программы</vt:lpstr>
      <vt:lpstr>Лист2</vt:lpstr>
      <vt:lpstr>'1. Общие показатели'!Заголовки_для_печати</vt:lpstr>
      <vt:lpstr>'10. Индикаторы программы'!Заголовки_для_печати</vt:lpstr>
      <vt:lpstr>'3. Здания '!Заголовки_для_печати</vt:lpstr>
      <vt:lpstr>'4. Расход бюджетных средств'!Заголовки_для_печати</vt:lpstr>
      <vt:lpstr>'5. Жилфонд'!Заголовки_для_печати</vt:lpstr>
      <vt:lpstr>'8. Мероприятия'!Заголовки_для_печати</vt:lpstr>
      <vt:lpstr>'1. Общие показатели'!Область_печати</vt:lpstr>
      <vt:lpstr>'10. Индикаторы программы'!Область_печати</vt:lpstr>
      <vt:lpstr>'2. Экономия энергоресурсов'!Область_печати</vt:lpstr>
      <vt:lpstr>'3. Здания '!Область_печати</vt:lpstr>
      <vt:lpstr>'4. Расход бюджетных средств'!Область_печати</vt:lpstr>
      <vt:lpstr>'5. Жилфонд'!Область_печати</vt:lpstr>
      <vt:lpstr>'6. Коммунальная инфраструктура'!Область_печати</vt:lpstr>
      <vt:lpstr>'7. Транспорт'!Область_печати</vt:lpstr>
      <vt:lpstr>'8. Мероприятия'!Область_печати</vt:lpstr>
      <vt:lpstr>'9. Таблица мероприятий '!Область_печати</vt:lpstr>
    </vt:vector>
  </TitlesOfParts>
  <Company>ISP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GayanovaAN</dc:creator>
  <cp:lastModifiedBy>Khamitov</cp:lastModifiedBy>
  <cp:lastPrinted>2011-04-26T14:14:32Z</cp:lastPrinted>
  <dcterms:created xsi:type="dcterms:W3CDTF">2009-10-13T05:50:50Z</dcterms:created>
  <dcterms:modified xsi:type="dcterms:W3CDTF">2011-10-29T12:09:23Z</dcterms:modified>
</cp:coreProperties>
</file>